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p.padilla\OneDrive para la Empresa\Documentos\PORTAL TRANSPARENCIA\2019\AGOSTO\"/>
    </mc:Choice>
  </mc:AlternateContent>
  <xr:revisionPtr revIDLastSave="0" documentId="13_ncr:3_{A5C132DE-F0D0-48D1-AB79-A490C3FB4D27}" xr6:coauthVersionLast="36" xr6:coauthVersionMax="36" xr10:uidLastSave="{00000000-0000-0000-0000-000000000000}"/>
  <bookViews>
    <workbookView xWindow="0" yWindow="0" windowWidth="15195" windowHeight="8670" tabRatio="601" activeTab="1" xr2:uid="{00000000-000D-0000-FFFF-FFFF00000000}"/>
  </bookViews>
  <sheets>
    <sheet name="INGRESOS y EGRESOS" sheetId="1" r:id="rId1"/>
    <sheet name="PNUD" sheetId="3" r:id="rId2"/>
    <sheet name="Hoja2" sheetId="4" state="hidden" r:id="rId3"/>
    <sheet name="Hoja1" sheetId="2" state="hidden" r:id="rId4"/>
  </sheets>
  <definedNames>
    <definedName name="_xlnm.Print_Area" localSheetId="0">'INGRESOS y EGRESOS'!$A$1:$G$235</definedName>
    <definedName name="_xlnm.Print_Titles" localSheetId="0">'INGRESOS y EGRESOS'!$1:$15</definedName>
  </definedNames>
  <calcPr calcId="191029"/>
</workbook>
</file>

<file path=xl/calcChain.xml><?xml version="1.0" encoding="utf-8"?>
<calcChain xmlns="http://schemas.openxmlformats.org/spreadsheetml/2006/main">
  <c r="E234" i="1" l="1"/>
  <c r="F234" i="1"/>
  <c r="G16" i="1" l="1"/>
  <c r="G17" i="1" l="1"/>
  <c r="G18" i="1" s="1"/>
  <c r="D20" i="3"/>
  <c r="G19" i="1" l="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H223" i="4"/>
  <c r="O223" i="4" s="1"/>
  <c r="H222" i="4"/>
  <c r="O222" i="4" s="1"/>
  <c r="I219" i="4"/>
  <c r="N219" i="4" s="1"/>
  <c r="H219" i="4"/>
  <c r="O219" i="4" s="1"/>
  <c r="F219" i="4"/>
  <c r="I218" i="4"/>
  <c r="N218" i="4" s="1"/>
  <c r="F218" i="4"/>
  <c r="H218" i="4" s="1"/>
  <c r="H217" i="4"/>
  <c r="O217" i="4" s="1"/>
  <c r="H216" i="4"/>
  <c r="O216" i="4" s="1"/>
  <c r="H215" i="4"/>
  <c r="O215" i="4" s="1"/>
  <c r="O214" i="4"/>
  <c r="H214" i="4"/>
  <c r="H213" i="4"/>
  <c r="O213" i="4" s="1"/>
  <c r="N212" i="4"/>
  <c r="I212" i="4"/>
  <c r="F212" i="4"/>
  <c r="H212" i="4" s="1"/>
  <c r="O212" i="4" s="1"/>
  <c r="I211" i="4"/>
  <c r="N211" i="4" s="1"/>
  <c r="H211" i="4"/>
  <c r="F211" i="4"/>
  <c r="I210" i="4"/>
  <c r="N210" i="4" s="1"/>
  <c r="H210" i="4"/>
  <c r="F210" i="4"/>
  <c r="J209" i="4"/>
  <c r="H209" i="4"/>
  <c r="O209" i="4" s="1"/>
  <c r="F209" i="4"/>
  <c r="M209" i="4" s="1"/>
  <c r="N209" i="4" s="1"/>
  <c r="H208" i="4"/>
  <c r="O208" i="4" s="1"/>
  <c r="N207" i="4"/>
  <c r="O207" i="4" s="1"/>
  <c r="J207" i="4"/>
  <c r="H207" i="4"/>
  <c r="N206" i="4"/>
  <c r="O206" i="4" s="1"/>
  <c r="I206" i="4"/>
  <c r="H206" i="4"/>
  <c r="H204" i="4"/>
  <c r="O204" i="4" s="1"/>
  <c r="E204" i="4"/>
  <c r="E203" i="4"/>
  <c r="I202" i="4"/>
  <c r="N202" i="4" s="1"/>
  <c r="H202" i="4"/>
  <c r="O202" i="4" s="1"/>
  <c r="F202" i="4"/>
  <c r="J201" i="4"/>
  <c r="N201" i="4" s="1"/>
  <c r="H201" i="4"/>
  <c r="O201" i="4" s="1"/>
  <c r="J200" i="4"/>
  <c r="N200" i="4" s="1"/>
  <c r="H200" i="4"/>
  <c r="I199" i="4"/>
  <c r="N199" i="4" s="1"/>
  <c r="F199" i="4"/>
  <c r="H199" i="4" s="1"/>
  <c r="O199" i="4" s="1"/>
  <c r="N198" i="4"/>
  <c r="I198" i="4"/>
  <c r="F198" i="4"/>
  <c r="H198" i="4" s="1"/>
  <c r="O198" i="4" s="1"/>
  <c r="O197" i="4"/>
  <c r="H197" i="4"/>
  <c r="H196" i="4"/>
  <c r="O196" i="4" s="1"/>
  <c r="O195" i="4"/>
  <c r="H195" i="4"/>
  <c r="H194" i="4"/>
  <c r="O194" i="4" s="1"/>
  <c r="H193" i="4"/>
  <c r="O193" i="4" s="1"/>
  <c r="H192" i="4"/>
  <c r="O192" i="4" s="1"/>
  <c r="H191" i="4"/>
  <c r="O191" i="4" s="1"/>
  <c r="H190" i="4"/>
  <c r="O190" i="4" s="1"/>
  <c r="O189" i="4"/>
  <c r="H189" i="4"/>
  <c r="I188" i="4"/>
  <c r="N188" i="4" s="1"/>
  <c r="H188" i="4"/>
  <c r="O188" i="4" s="1"/>
  <c r="F188" i="4"/>
  <c r="I187" i="4"/>
  <c r="N187" i="4" s="1"/>
  <c r="F187" i="4"/>
  <c r="H187" i="4" s="1"/>
  <c r="N186" i="4"/>
  <c r="I186" i="4"/>
  <c r="F186" i="4"/>
  <c r="H186" i="4" s="1"/>
  <c r="I185" i="4"/>
  <c r="N185" i="4" s="1"/>
  <c r="H185" i="4"/>
  <c r="F185" i="4"/>
  <c r="I184" i="4"/>
  <c r="N184" i="4" s="1"/>
  <c r="H184" i="4"/>
  <c r="F184" i="4"/>
  <c r="I183" i="4"/>
  <c r="N183" i="4" s="1"/>
  <c r="F183" i="4"/>
  <c r="H183" i="4" s="1"/>
  <c r="J182" i="4"/>
  <c r="F182" i="4"/>
  <c r="M182" i="4" s="1"/>
  <c r="M181" i="4"/>
  <c r="J181" i="4"/>
  <c r="F181" i="4"/>
  <c r="H181" i="4" s="1"/>
  <c r="N179" i="4"/>
  <c r="J179" i="4"/>
  <c r="H179" i="4"/>
  <c r="O179" i="4" s="1"/>
  <c r="I178" i="4"/>
  <c r="N178" i="4" s="1"/>
  <c r="F178" i="4"/>
  <c r="H178" i="4" s="1"/>
  <c r="I177" i="4"/>
  <c r="N177" i="4" s="1"/>
  <c r="F177" i="4"/>
  <c r="H177" i="4" s="1"/>
  <c r="O177" i="4" s="1"/>
  <c r="J176" i="4"/>
  <c r="N176" i="4" s="1"/>
  <c r="H176" i="4"/>
  <c r="H174" i="4"/>
  <c r="O174" i="4" s="1"/>
  <c r="O173" i="4"/>
  <c r="H173" i="4"/>
  <c r="E173" i="4"/>
  <c r="I172" i="4"/>
  <c r="N172" i="4" s="1"/>
  <c r="H172" i="4"/>
  <c r="I171" i="4"/>
  <c r="N171" i="4" s="1"/>
  <c r="H171" i="4"/>
  <c r="N170" i="4"/>
  <c r="I170" i="4"/>
  <c r="F170" i="4"/>
  <c r="H170" i="4" s="1"/>
  <c r="I169" i="4"/>
  <c r="F169" i="4"/>
  <c r="M169" i="4" s="1"/>
  <c r="N169" i="4" s="1"/>
  <c r="O168" i="4"/>
  <c r="H168" i="4"/>
  <c r="H167" i="4"/>
  <c r="O167" i="4" s="1"/>
  <c r="I166" i="4"/>
  <c r="N166" i="4" s="1"/>
  <c r="H166" i="4"/>
  <c r="F166" i="4"/>
  <c r="N165" i="4"/>
  <c r="J165" i="4"/>
  <c r="H165" i="4"/>
  <c r="H164" i="4"/>
  <c r="O164" i="4" s="1"/>
  <c r="N163" i="4"/>
  <c r="I163" i="4"/>
  <c r="F163" i="4"/>
  <c r="H163" i="4" s="1"/>
  <c r="O163" i="4" s="1"/>
  <c r="N162" i="4"/>
  <c r="I162" i="4"/>
  <c r="F162" i="4"/>
  <c r="H162" i="4" s="1"/>
  <c r="O161" i="4"/>
  <c r="H161" i="4"/>
  <c r="I160" i="4"/>
  <c r="N160" i="4" s="1"/>
  <c r="F160" i="4"/>
  <c r="H160" i="4" s="1"/>
  <c r="I159" i="4"/>
  <c r="N159" i="4" s="1"/>
  <c r="F159" i="4"/>
  <c r="H159" i="4" s="1"/>
  <c r="O159" i="4" s="1"/>
  <c r="I158" i="4"/>
  <c r="N158" i="4" s="1"/>
  <c r="H158" i="4"/>
  <c r="F158" i="4"/>
  <c r="I157" i="4"/>
  <c r="N157" i="4" s="1"/>
  <c r="H157" i="4"/>
  <c r="I156" i="4"/>
  <c r="N156" i="4" s="1"/>
  <c r="H156" i="4"/>
  <c r="F156" i="4"/>
  <c r="I155" i="4"/>
  <c r="N155" i="4" s="1"/>
  <c r="F155" i="4"/>
  <c r="H155" i="4" s="1"/>
  <c r="O155" i="4" s="1"/>
  <c r="I154" i="4"/>
  <c r="N154" i="4" s="1"/>
  <c r="F154" i="4"/>
  <c r="H154" i="4" s="1"/>
  <c r="O154" i="4" s="1"/>
  <c r="I153" i="4"/>
  <c r="N153" i="4" s="1"/>
  <c r="H153" i="4"/>
  <c r="F153" i="4"/>
  <c r="H152" i="4"/>
  <c r="O152" i="4" s="1"/>
  <c r="N151" i="4"/>
  <c r="I151" i="4"/>
  <c r="F151" i="4"/>
  <c r="H151" i="4" s="1"/>
  <c r="O151" i="4" s="1"/>
  <c r="I150" i="4"/>
  <c r="N150" i="4" s="1"/>
  <c r="H150" i="4"/>
  <c r="F150" i="4"/>
  <c r="E149" i="4"/>
  <c r="N148" i="4"/>
  <c r="I148" i="4"/>
  <c r="F148" i="4"/>
  <c r="H148" i="4" s="1"/>
  <c r="O148" i="4" s="1"/>
  <c r="E147" i="4"/>
  <c r="N146" i="4"/>
  <c r="I146" i="4"/>
  <c r="H146" i="4"/>
  <c r="O146" i="4" s="1"/>
  <c r="F146" i="4"/>
  <c r="I145" i="4"/>
  <c r="N145" i="4" s="1"/>
  <c r="F145" i="4"/>
  <c r="H145" i="4" s="1"/>
  <c r="N144" i="4"/>
  <c r="I144" i="4"/>
  <c r="H144" i="4"/>
  <c r="H143" i="4"/>
  <c r="O143" i="4" s="1"/>
  <c r="O142" i="4"/>
  <c r="H142" i="4"/>
  <c r="H141" i="4"/>
  <c r="O141" i="4" s="1"/>
  <c r="O140" i="4"/>
  <c r="H140" i="4"/>
  <c r="I139" i="4"/>
  <c r="N139" i="4" s="1"/>
  <c r="H139" i="4"/>
  <c r="F139" i="4"/>
  <c r="I138" i="4"/>
  <c r="N138" i="4" s="1"/>
  <c r="F138" i="4"/>
  <c r="H138" i="4" s="1"/>
  <c r="I137" i="4"/>
  <c r="N137" i="4" s="1"/>
  <c r="F137" i="4"/>
  <c r="H137" i="4" s="1"/>
  <c r="O136" i="4"/>
  <c r="H136" i="4"/>
  <c r="H135" i="4"/>
  <c r="O135" i="4" s="1"/>
  <c r="O134" i="4"/>
  <c r="H134" i="4"/>
  <c r="H133" i="4"/>
  <c r="O133" i="4" s="1"/>
  <c r="H132" i="4"/>
  <c r="O132" i="4" s="1"/>
  <c r="H131" i="4"/>
  <c r="O131" i="4" s="1"/>
  <c r="E130" i="4"/>
  <c r="I130" i="4" s="1"/>
  <c r="N130" i="4" s="1"/>
  <c r="H129" i="4"/>
  <c r="O129" i="4" s="1"/>
  <c r="I128" i="4"/>
  <c r="N128" i="4" s="1"/>
  <c r="F128" i="4"/>
  <c r="H128" i="4" s="1"/>
  <c r="I127" i="4"/>
  <c r="N127" i="4" s="1"/>
  <c r="H127" i="4"/>
  <c r="I126" i="4"/>
  <c r="N126" i="4" s="1"/>
  <c r="H126" i="4"/>
  <c r="F126" i="4"/>
  <c r="N125" i="4"/>
  <c r="E125" i="4"/>
  <c r="H125" i="4" s="1"/>
  <c r="O125" i="4" s="1"/>
  <c r="I124" i="4"/>
  <c r="N124" i="4" s="1"/>
  <c r="H124" i="4"/>
  <c r="I123" i="4"/>
  <c r="N123" i="4" s="1"/>
  <c r="H123" i="4"/>
  <c r="O121" i="4"/>
  <c r="H121" i="4"/>
  <c r="H120" i="4"/>
  <c r="O120" i="4" s="1"/>
  <c r="N119" i="4"/>
  <c r="I119" i="4"/>
  <c r="H119" i="4"/>
  <c r="O119" i="4" s="1"/>
  <c r="E118" i="4"/>
  <c r="E117" i="4"/>
  <c r="I117" i="4" s="1"/>
  <c r="N117" i="4" s="1"/>
  <c r="E116" i="4"/>
  <c r="H116" i="4" s="1"/>
  <c r="O116" i="4" s="1"/>
  <c r="O115" i="4"/>
  <c r="H115" i="4"/>
  <c r="K114" i="4"/>
  <c r="F114" i="4"/>
  <c r="H114" i="4" s="1"/>
  <c r="O113" i="4"/>
  <c r="I113" i="4"/>
  <c r="N113" i="4" s="1"/>
  <c r="H113" i="4"/>
  <c r="E112" i="4"/>
  <c r="I112" i="4" s="1"/>
  <c r="N112" i="4" s="1"/>
  <c r="H111" i="4"/>
  <c r="O111" i="4" s="1"/>
  <c r="H110" i="4"/>
  <c r="O110" i="4" s="1"/>
  <c r="H109" i="4"/>
  <c r="O109" i="4" s="1"/>
  <c r="H108" i="4"/>
  <c r="O108" i="4" s="1"/>
  <c r="H107" i="4"/>
  <c r="O107" i="4" s="1"/>
  <c r="H106" i="4"/>
  <c r="O106" i="4" s="1"/>
  <c r="H105" i="4"/>
  <c r="O105" i="4" s="1"/>
  <c r="O104" i="4"/>
  <c r="N104" i="4"/>
  <c r="J104" i="4"/>
  <c r="H104" i="4"/>
  <c r="N103" i="4"/>
  <c r="I103" i="4"/>
  <c r="H103" i="4"/>
  <c r="I102" i="4"/>
  <c r="N102" i="4" s="1"/>
  <c r="H102" i="4"/>
  <c r="F102" i="4"/>
  <c r="I101" i="4"/>
  <c r="N101" i="4" s="1"/>
  <c r="F101" i="4"/>
  <c r="H101" i="4" s="1"/>
  <c r="N100" i="4"/>
  <c r="O100" i="4" s="1"/>
  <c r="I100" i="4"/>
  <c r="H100" i="4"/>
  <c r="E99" i="4"/>
  <c r="I98" i="4"/>
  <c r="N98" i="4" s="1"/>
  <c r="F98" i="4"/>
  <c r="H98" i="4" s="1"/>
  <c r="I97" i="4"/>
  <c r="N97" i="4" s="1"/>
  <c r="H97" i="4"/>
  <c r="O97" i="4" s="1"/>
  <c r="F97" i="4"/>
  <c r="E96" i="4"/>
  <c r="I95" i="4"/>
  <c r="N95" i="4" s="1"/>
  <c r="H95" i="4"/>
  <c r="N94" i="4"/>
  <c r="I94" i="4"/>
  <c r="F94" i="4"/>
  <c r="H94" i="4" s="1"/>
  <c r="I93" i="4"/>
  <c r="N93" i="4" s="1"/>
  <c r="H93" i="4"/>
  <c r="F93" i="4"/>
  <c r="I92" i="4"/>
  <c r="N92" i="4" s="1"/>
  <c r="H92" i="4"/>
  <c r="F92" i="4"/>
  <c r="H91" i="4"/>
  <c r="O91" i="4" s="1"/>
  <c r="H90" i="4"/>
  <c r="O90" i="4" s="1"/>
  <c r="N89" i="4"/>
  <c r="O89" i="4" s="1"/>
  <c r="I89" i="4"/>
  <c r="F89" i="4"/>
  <c r="N88" i="4"/>
  <c r="O88" i="4" s="1"/>
  <c r="I88" i="4"/>
  <c r="F88" i="4"/>
  <c r="H88" i="4" s="1"/>
  <c r="H87" i="4"/>
  <c r="O87" i="4" s="1"/>
  <c r="H86" i="4"/>
  <c r="O86" i="4" s="1"/>
  <c r="H85" i="4"/>
  <c r="O85" i="4" s="1"/>
  <c r="H84" i="4"/>
  <c r="O84" i="4" s="1"/>
  <c r="O83" i="4"/>
  <c r="H83" i="4"/>
  <c r="H82" i="4"/>
  <c r="O82" i="4" s="1"/>
  <c r="O81" i="4"/>
  <c r="H81" i="4"/>
  <c r="I79" i="4"/>
  <c r="N79" i="4" s="1"/>
  <c r="F79" i="4"/>
  <c r="H79" i="4" s="1"/>
  <c r="O78" i="4"/>
  <c r="N78" i="4"/>
  <c r="I78" i="4"/>
  <c r="F78" i="4"/>
  <c r="H78" i="4" s="1"/>
  <c r="I77" i="4"/>
  <c r="N77" i="4" s="1"/>
  <c r="F77" i="4"/>
  <c r="H77" i="4" s="1"/>
  <c r="I76" i="4"/>
  <c r="N76" i="4" s="1"/>
  <c r="F76" i="4"/>
  <c r="H76" i="4" s="1"/>
  <c r="I75" i="4"/>
  <c r="N75" i="4" s="1"/>
  <c r="F75" i="4"/>
  <c r="H75" i="4" s="1"/>
  <c r="I74" i="4"/>
  <c r="N74" i="4" s="1"/>
  <c r="F74" i="4"/>
  <c r="H74" i="4" s="1"/>
  <c r="J73" i="4"/>
  <c r="F73" i="4"/>
  <c r="H73" i="4" s="1"/>
  <c r="O73" i="4" s="1"/>
  <c r="H72" i="4"/>
  <c r="O72" i="4" s="1"/>
  <c r="F72" i="4"/>
  <c r="E72" i="4"/>
  <c r="I72" i="4" s="1"/>
  <c r="N72" i="4" s="1"/>
  <c r="I71" i="4"/>
  <c r="N71" i="4" s="1"/>
  <c r="H71" i="4"/>
  <c r="H66" i="4"/>
  <c r="J65" i="4"/>
  <c r="N65" i="4" s="1"/>
  <c r="O65" i="4" s="1"/>
  <c r="H65" i="4"/>
  <c r="N63" i="4"/>
  <c r="O63" i="4" s="1"/>
  <c r="J63" i="4"/>
  <c r="H63" i="4"/>
  <c r="N62" i="4"/>
  <c r="I62" i="4"/>
  <c r="F62" i="4"/>
  <c r="H62" i="4" s="1"/>
  <c r="N61" i="4"/>
  <c r="F61" i="4"/>
  <c r="H61" i="4" s="1"/>
  <c r="O61" i="4" s="1"/>
  <c r="I60" i="4"/>
  <c r="N60" i="4" s="1"/>
  <c r="F60" i="4"/>
  <c r="H60" i="4" s="1"/>
  <c r="I59" i="4"/>
  <c r="N59" i="4" s="1"/>
  <c r="H59" i="4"/>
  <c r="F58" i="4"/>
  <c r="H58" i="4" s="1"/>
  <c r="O58" i="4" s="1"/>
  <c r="I57" i="4"/>
  <c r="N57" i="4" s="1"/>
  <c r="F57" i="4"/>
  <c r="H57" i="4" s="1"/>
  <c r="N55" i="4"/>
  <c r="E55" i="4"/>
  <c r="H55" i="4" s="1"/>
  <c r="O55" i="4" s="1"/>
  <c r="I54" i="4"/>
  <c r="N54" i="4" s="1"/>
  <c r="F54" i="4"/>
  <c r="H54" i="4" s="1"/>
  <c r="O54" i="4" s="1"/>
  <c r="H53" i="4"/>
  <c r="O53" i="4" s="1"/>
  <c r="N52" i="4"/>
  <c r="O52" i="4" s="1"/>
  <c r="J52" i="4"/>
  <c r="H52" i="4"/>
  <c r="N51" i="4"/>
  <c r="O51" i="4" s="1"/>
  <c r="J51" i="4"/>
  <c r="H51" i="4"/>
  <c r="J50" i="4"/>
  <c r="N50" i="4" s="1"/>
  <c r="O50" i="4" s="1"/>
  <c r="H50" i="4"/>
  <c r="J49" i="4"/>
  <c r="N49" i="4" s="1"/>
  <c r="O49" i="4" s="1"/>
  <c r="H49" i="4"/>
  <c r="J48" i="4"/>
  <c r="N48" i="4" s="1"/>
  <c r="O48" i="4" s="1"/>
  <c r="H48" i="4"/>
  <c r="N47" i="4"/>
  <c r="O47" i="4" s="1"/>
  <c r="J47" i="4"/>
  <c r="H47" i="4"/>
  <c r="H46" i="4"/>
  <c r="O46" i="4" s="1"/>
  <c r="H45" i="4"/>
  <c r="O45" i="4" s="1"/>
  <c r="I44" i="4"/>
  <c r="N44" i="4" s="1"/>
  <c r="O44" i="4" s="1"/>
  <c r="F44" i="4"/>
  <c r="H44" i="4" s="1"/>
  <c r="O43" i="4"/>
  <c r="H43" i="4"/>
  <c r="H42" i="4"/>
  <c r="O42" i="4" s="1"/>
  <c r="H41" i="4"/>
  <c r="O41" i="4" s="1"/>
  <c r="N40" i="4"/>
  <c r="O40" i="4" s="1"/>
  <c r="E40" i="4"/>
  <c r="F40" i="4" s="1"/>
  <c r="N39" i="4"/>
  <c r="E39" i="4"/>
  <c r="H39" i="4" s="1"/>
  <c r="N38" i="4"/>
  <c r="H38" i="4"/>
  <c r="I37" i="4"/>
  <c r="N37" i="4" s="1"/>
  <c r="O37" i="4" s="1"/>
  <c r="H37" i="4"/>
  <c r="I36" i="4"/>
  <c r="N36" i="4" s="1"/>
  <c r="F36" i="4"/>
  <c r="H36" i="4" s="1"/>
  <c r="H35" i="4"/>
  <c r="O35" i="4" s="1"/>
  <c r="J34" i="4"/>
  <c r="F34" i="4"/>
  <c r="H34" i="4" s="1"/>
  <c r="J33" i="4"/>
  <c r="F33" i="4"/>
  <c r="H33" i="4" s="1"/>
  <c r="E32" i="4"/>
  <c r="I32" i="4" s="1"/>
  <c r="N31" i="4"/>
  <c r="I31" i="4"/>
  <c r="F31" i="4"/>
  <c r="H31" i="4" s="1"/>
  <c r="H30" i="4"/>
  <c r="O30" i="4" s="1"/>
  <c r="H29" i="4"/>
  <c r="O29" i="4" s="1"/>
  <c r="I28" i="4"/>
  <c r="N28" i="4" s="1"/>
  <c r="O28" i="4" s="1"/>
  <c r="H28" i="4"/>
  <c r="O27" i="4"/>
  <c r="H27" i="4"/>
  <c r="I26" i="4"/>
  <c r="N26" i="4" s="1"/>
  <c r="E26" i="4"/>
  <c r="H26" i="4" s="1"/>
  <c r="E25" i="4"/>
  <c r="I25" i="4" s="1"/>
  <c r="N25" i="4" s="1"/>
  <c r="I24" i="4"/>
  <c r="F24" i="4"/>
  <c r="M24" i="4" s="1"/>
  <c r="I23" i="4"/>
  <c r="N23" i="4" s="1"/>
  <c r="F23" i="4"/>
  <c r="H23" i="4" s="1"/>
  <c r="O23" i="4" s="1"/>
  <c r="H22" i="4"/>
  <c r="O22" i="4" s="1"/>
  <c r="I20" i="4"/>
  <c r="N20" i="4" s="1"/>
  <c r="F20" i="4"/>
  <c r="H20" i="4" s="1"/>
  <c r="O20" i="4" s="1"/>
  <c r="I19" i="4"/>
  <c r="N19" i="4" s="1"/>
  <c r="F19" i="4"/>
  <c r="H19" i="4" s="1"/>
  <c r="O19" i="4" s="1"/>
  <c r="G18" i="4"/>
  <c r="F18" i="4"/>
  <c r="H18" i="4" s="1"/>
  <c r="E18" i="4"/>
  <c r="I18" i="4" s="1"/>
  <c r="N18" i="4" s="1"/>
  <c r="I17" i="4"/>
  <c r="N17" i="4" s="1"/>
  <c r="F17" i="4"/>
  <c r="H17" i="4" s="1"/>
  <c r="G16" i="4"/>
  <c r="E16" i="4"/>
  <c r="I16" i="4" s="1"/>
  <c r="N16" i="4" s="1"/>
  <c r="H15" i="4"/>
  <c r="O15" i="4" s="1"/>
  <c r="I13" i="4"/>
  <c r="N13" i="4" s="1"/>
  <c r="F13" i="4"/>
  <c r="H13" i="4" s="1"/>
  <c r="I11" i="4"/>
  <c r="N11" i="4" s="1"/>
  <c r="F11" i="4"/>
  <c r="H11" i="4" s="1"/>
  <c r="O11" i="4" s="1"/>
  <c r="N10" i="4"/>
  <c r="H10" i="4"/>
  <c r="O10" i="4" s="1"/>
  <c r="N9" i="4"/>
  <c r="H9" i="4"/>
  <c r="O9" i="4" s="1"/>
  <c r="N8" i="4"/>
  <c r="H8" i="4"/>
  <c r="O8" i="4" s="1"/>
  <c r="N7" i="4"/>
  <c r="H7" i="4"/>
  <c r="N6" i="4"/>
  <c r="H6" i="4"/>
  <c r="G4" i="4"/>
  <c r="O137" i="4" l="1"/>
  <c r="O156" i="4"/>
  <c r="F16" i="4"/>
  <c r="H16" i="4" s="1"/>
  <c r="H24" i="4"/>
  <c r="O24" i="4" s="1"/>
  <c r="O60" i="4"/>
  <c r="O94" i="4"/>
  <c r="O95" i="4"/>
  <c r="H112" i="4"/>
  <c r="O112" i="4" s="1"/>
  <c r="F130" i="4"/>
  <c r="H130" i="4" s="1"/>
  <c r="O130" i="4" s="1"/>
  <c r="H169" i="4"/>
  <c r="O169" i="4" s="1"/>
  <c r="N182" i="4"/>
  <c r="O186" i="4"/>
  <c r="O160" i="4"/>
  <c r="O187" i="4"/>
  <c r="O18" i="4"/>
  <c r="N24" i="4"/>
  <c r="N34" i="4"/>
  <c r="O34" i="4" s="1"/>
  <c r="O38" i="4"/>
  <c r="O62" i="4"/>
  <c r="O98" i="4"/>
  <c r="O127" i="4"/>
  <c r="O150" i="4"/>
  <c r="O153" i="4"/>
  <c r="H182" i="4"/>
  <c r="O182" i="4" s="1"/>
  <c r="O171" i="4"/>
  <c r="O6" i="4"/>
  <c r="O17" i="4"/>
  <c r="M34" i="4"/>
  <c r="O39" i="4"/>
  <c r="O59" i="4"/>
  <c r="O77" i="4"/>
  <c r="O93" i="4"/>
  <c r="O172" i="4"/>
  <c r="O178" i="4"/>
  <c r="N181" i="4"/>
  <c r="O181" i="4" s="1"/>
  <c r="O185" i="4"/>
  <c r="O210" i="4"/>
  <c r="O211" i="4"/>
  <c r="O13" i="4"/>
  <c r="O16" i="4"/>
  <c r="O26" i="4"/>
  <c r="H32" i="4"/>
  <c r="O32" i="4" s="1"/>
  <c r="O36" i="4"/>
  <c r="N32" i="4"/>
  <c r="O79" i="4"/>
  <c r="H25" i="4"/>
  <c r="O25" i="4" s="1"/>
  <c r="F32" i="4"/>
  <c r="M32" i="4" s="1"/>
  <c r="M73" i="4"/>
  <c r="H96" i="4"/>
  <c r="F96" i="4"/>
  <c r="O139" i="4"/>
  <c r="O170" i="4"/>
  <c r="I203" i="4"/>
  <c r="N203" i="4" s="1"/>
  <c r="F203" i="4"/>
  <c r="H203" i="4" s="1"/>
  <c r="M33" i="4"/>
  <c r="N33" i="4" s="1"/>
  <c r="O33" i="4" s="1"/>
  <c r="O76" i="4"/>
  <c r="I96" i="4"/>
  <c r="N96" i="4" s="1"/>
  <c r="M114" i="4"/>
  <c r="N114" i="4" s="1"/>
  <c r="I118" i="4"/>
  <c r="N118" i="4" s="1"/>
  <c r="H118" i="4"/>
  <c r="O118" i="4" s="1"/>
  <c r="O128" i="4"/>
  <c r="O144" i="4"/>
  <c r="O145" i="4"/>
  <c r="I149" i="4"/>
  <c r="N149" i="4" s="1"/>
  <c r="F149" i="4"/>
  <c r="H149" i="4" s="1"/>
  <c r="O149" i="4" s="1"/>
  <c r="O157" i="4"/>
  <c r="O158" i="4"/>
  <c r="O165" i="4"/>
  <c r="O166" i="4"/>
  <c r="O176" i="4"/>
  <c r="O183" i="4"/>
  <c r="O184" i="4"/>
  <c r="O200" i="4"/>
  <c r="O218" i="4"/>
  <c r="O74" i="4"/>
  <c r="O92" i="4"/>
  <c r="F99" i="4"/>
  <c r="H99" i="4" s="1"/>
  <c r="O101" i="4"/>
  <c r="O71" i="4"/>
  <c r="I99" i="4"/>
  <c r="N99" i="4" s="1"/>
  <c r="O114" i="4"/>
  <c r="H117" i="4"/>
  <c r="O117" i="4" s="1"/>
  <c r="J147" i="4"/>
  <c r="F147" i="4"/>
  <c r="M147" i="4" s="1"/>
  <c r="O96" i="4" l="1"/>
  <c r="O203" i="4"/>
  <c r="H147" i="4"/>
  <c r="N147" i="4"/>
  <c r="O147" i="4" l="1"/>
  <c r="H219" i="2" l="1"/>
  <c r="O219" i="2" s="1"/>
  <c r="H218" i="2"/>
  <c r="O218" i="2" s="1"/>
  <c r="I217" i="2"/>
  <c r="N217" i="2" s="1"/>
  <c r="H217" i="2"/>
  <c r="O217" i="2" s="1"/>
  <c r="F217" i="2"/>
  <c r="I216" i="2"/>
  <c r="N216" i="2" s="1"/>
  <c r="H216" i="2"/>
  <c r="I215" i="2"/>
  <c r="N215" i="2" s="1"/>
  <c r="F215" i="2"/>
  <c r="H215" i="2" s="1"/>
  <c r="H214" i="2"/>
  <c r="O214" i="2" s="1"/>
  <c r="H213" i="2"/>
  <c r="O213" i="2" s="1"/>
  <c r="H212" i="2"/>
  <c r="O212" i="2" s="1"/>
  <c r="H211" i="2"/>
  <c r="O211" i="2" s="1"/>
  <c r="I210" i="2"/>
  <c r="N210" i="2" s="1"/>
  <c r="F210" i="2"/>
  <c r="H210" i="2" s="1"/>
  <c r="I209" i="2"/>
  <c r="N209" i="2" s="1"/>
  <c r="O209" i="2" s="1"/>
  <c r="F209" i="2"/>
  <c r="H209" i="2" s="1"/>
  <c r="N208" i="2"/>
  <c r="H208" i="2"/>
  <c r="O208" i="2" s="1"/>
  <c r="O207" i="2"/>
  <c r="I207" i="2"/>
  <c r="N207" i="2" s="1"/>
  <c r="F207" i="2"/>
  <c r="H207" i="2" s="1"/>
  <c r="I206" i="2"/>
  <c r="N206" i="2" s="1"/>
  <c r="H206" i="2"/>
  <c r="I205" i="2"/>
  <c r="N205" i="2" s="1"/>
  <c r="F205" i="2"/>
  <c r="H205" i="2" s="1"/>
  <c r="O205" i="2" s="1"/>
  <c r="H204" i="2"/>
  <c r="O204" i="2" s="1"/>
  <c r="H203" i="2"/>
  <c r="O203" i="2" s="1"/>
  <c r="H202" i="2"/>
  <c r="O202" i="2" s="1"/>
  <c r="O201" i="2"/>
  <c r="H201" i="2"/>
  <c r="I200" i="2"/>
  <c r="N200" i="2" s="1"/>
  <c r="H200" i="2"/>
  <c r="O200" i="2" s="1"/>
  <c r="I199" i="2"/>
  <c r="N199" i="2" s="1"/>
  <c r="H199" i="2"/>
  <c r="H198" i="2"/>
  <c r="O198" i="2" s="1"/>
  <c r="N197" i="2"/>
  <c r="I197" i="2"/>
  <c r="F197" i="2"/>
  <c r="H197" i="2" s="1"/>
  <c r="N196" i="2"/>
  <c r="F196" i="2"/>
  <c r="H196" i="2" s="1"/>
  <c r="O196" i="2" s="1"/>
  <c r="N195" i="2"/>
  <c r="I195" i="2"/>
  <c r="F195" i="2"/>
  <c r="H195" i="2" s="1"/>
  <c r="O194" i="2"/>
  <c r="N194" i="2"/>
  <c r="I194" i="2"/>
  <c r="F194" i="2"/>
  <c r="H194" i="2" s="1"/>
  <c r="I193" i="2"/>
  <c r="N193" i="2" s="1"/>
  <c r="H193" i="2"/>
  <c r="F193" i="2"/>
  <c r="I192" i="2"/>
  <c r="N192" i="2" s="1"/>
  <c r="H192" i="2"/>
  <c r="O192" i="2" s="1"/>
  <c r="F192" i="2"/>
  <c r="I191" i="2"/>
  <c r="N191" i="2" s="1"/>
  <c r="O191" i="2" s="1"/>
  <c r="H191" i="2"/>
  <c r="N190" i="2"/>
  <c r="I190" i="2"/>
  <c r="F190" i="2"/>
  <c r="H190" i="2" s="1"/>
  <c r="O189" i="2"/>
  <c r="N189" i="2"/>
  <c r="I189" i="2"/>
  <c r="H189" i="2"/>
  <c r="O188" i="2"/>
  <c r="N188" i="2"/>
  <c r="H188" i="2"/>
  <c r="N187" i="2"/>
  <c r="H187" i="2"/>
  <c r="O187" i="2" s="1"/>
  <c r="N186" i="2"/>
  <c r="H186" i="2"/>
  <c r="N185" i="2"/>
  <c r="H185" i="2"/>
  <c r="O185" i="2" s="1"/>
  <c r="O184" i="2"/>
  <c r="N184" i="2"/>
  <c r="H184" i="2"/>
  <c r="N183" i="2"/>
  <c r="H183" i="2"/>
  <c r="I182" i="2"/>
  <c r="N182" i="2" s="1"/>
  <c r="H182" i="2"/>
  <c r="O182" i="2" s="1"/>
  <c r="I181" i="2"/>
  <c r="N181" i="2" s="1"/>
  <c r="H181" i="2"/>
  <c r="F181" i="2"/>
  <c r="I180" i="2"/>
  <c r="N180" i="2" s="1"/>
  <c r="F180" i="2"/>
  <c r="H180" i="2" s="1"/>
  <c r="N179" i="2"/>
  <c r="H179" i="2"/>
  <c r="O179" i="2" s="1"/>
  <c r="N178" i="2"/>
  <c r="H178" i="2"/>
  <c r="N177" i="2"/>
  <c r="H177" i="2"/>
  <c r="O177" i="2" s="1"/>
  <c r="N176" i="2"/>
  <c r="H176" i="2"/>
  <c r="N175" i="2"/>
  <c r="H175" i="2"/>
  <c r="O175" i="2" s="1"/>
  <c r="N174" i="2"/>
  <c r="H174" i="2"/>
  <c r="O174" i="2" s="1"/>
  <c r="N173" i="2"/>
  <c r="H173" i="2"/>
  <c r="H172" i="2"/>
  <c r="O172" i="2" s="1"/>
  <c r="H171" i="2"/>
  <c r="O171" i="2" s="1"/>
  <c r="I170" i="2"/>
  <c r="N170" i="2" s="1"/>
  <c r="F170" i="2"/>
  <c r="H170" i="2" s="1"/>
  <c r="O170" i="2" s="1"/>
  <c r="M169" i="2"/>
  <c r="I169" i="2"/>
  <c r="F169" i="2"/>
  <c r="H169" i="2" s="1"/>
  <c r="N168" i="2"/>
  <c r="O168" i="2" s="1"/>
  <c r="I168" i="2"/>
  <c r="F168" i="2"/>
  <c r="H168" i="2" s="1"/>
  <c r="I167" i="2"/>
  <c r="N167" i="2" s="1"/>
  <c r="H167" i="2"/>
  <c r="O167" i="2" s="1"/>
  <c r="F167" i="2"/>
  <c r="H166" i="2"/>
  <c r="O166" i="2" s="1"/>
  <c r="N165" i="2"/>
  <c r="O165" i="2" s="1"/>
  <c r="I165" i="2"/>
  <c r="F165" i="2"/>
  <c r="H165" i="2" s="1"/>
  <c r="I164" i="2"/>
  <c r="N164" i="2" s="1"/>
  <c r="F164" i="2"/>
  <c r="H164" i="2" s="1"/>
  <c r="I163" i="2"/>
  <c r="N163" i="2" s="1"/>
  <c r="F163" i="2"/>
  <c r="H163" i="2" s="1"/>
  <c r="O163" i="2" s="1"/>
  <c r="I162" i="2"/>
  <c r="N162" i="2" s="1"/>
  <c r="F162" i="2"/>
  <c r="H162" i="2" s="1"/>
  <c r="O162" i="2" s="1"/>
  <c r="H161" i="2"/>
  <c r="O161" i="2" s="1"/>
  <c r="N160" i="2"/>
  <c r="H160" i="2"/>
  <c r="N159" i="2"/>
  <c r="F159" i="2"/>
  <c r="H159" i="2" s="1"/>
  <c r="O159" i="2" s="1"/>
  <c r="N158" i="2"/>
  <c r="F158" i="2"/>
  <c r="H158" i="2" s="1"/>
  <c r="O158" i="2" s="1"/>
  <c r="N157" i="2"/>
  <c r="I157" i="2"/>
  <c r="F157" i="2"/>
  <c r="H157" i="2" s="1"/>
  <c r="N156" i="2"/>
  <c r="O156" i="2" s="1"/>
  <c r="I156" i="2"/>
  <c r="F156" i="2"/>
  <c r="H156" i="2" s="1"/>
  <c r="I155" i="2"/>
  <c r="N155" i="2" s="1"/>
  <c r="H155" i="2"/>
  <c r="F155" i="2"/>
  <c r="E155" i="2"/>
  <c r="I154" i="2"/>
  <c r="N154" i="2" s="1"/>
  <c r="F154" i="2"/>
  <c r="H154" i="2" s="1"/>
  <c r="N153" i="2"/>
  <c r="F153" i="2"/>
  <c r="E153" i="2"/>
  <c r="H152" i="2"/>
  <c r="O152" i="2" s="1"/>
  <c r="H150" i="2"/>
  <c r="O150" i="2" s="1"/>
  <c r="O149" i="2"/>
  <c r="H149" i="2"/>
  <c r="M148" i="2"/>
  <c r="J148" i="2"/>
  <c r="N148" i="2" s="1"/>
  <c r="H148" i="2"/>
  <c r="J147" i="2"/>
  <c r="H147" i="2"/>
  <c r="F147" i="2"/>
  <c r="M147" i="2" s="1"/>
  <c r="H146" i="2"/>
  <c r="O146" i="2" s="1"/>
  <c r="O145" i="2"/>
  <c r="H145" i="2"/>
  <c r="H144" i="2"/>
  <c r="O144" i="2" s="1"/>
  <c r="E143" i="2"/>
  <c r="I142" i="2"/>
  <c r="N142" i="2" s="1"/>
  <c r="E142" i="2"/>
  <c r="F142" i="2" s="1"/>
  <c r="H142" i="2" s="1"/>
  <c r="O142" i="2" s="1"/>
  <c r="N141" i="2"/>
  <c r="I141" i="2"/>
  <c r="F141" i="2"/>
  <c r="H141" i="2" s="1"/>
  <c r="I140" i="2"/>
  <c r="N140" i="2" s="1"/>
  <c r="F140" i="2"/>
  <c r="H140" i="2" s="1"/>
  <c r="I139" i="2"/>
  <c r="N139" i="2" s="1"/>
  <c r="F139" i="2"/>
  <c r="H139" i="2" s="1"/>
  <c r="O139" i="2" s="1"/>
  <c r="I138" i="2"/>
  <c r="N138" i="2" s="1"/>
  <c r="H138" i="2"/>
  <c r="E138" i="2"/>
  <c r="J137" i="2"/>
  <c r="F137" i="2"/>
  <c r="F136" i="2"/>
  <c r="E136" i="2"/>
  <c r="I136" i="2" s="1"/>
  <c r="N136" i="2" s="1"/>
  <c r="H134" i="2"/>
  <c r="O134" i="2" s="1"/>
  <c r="H133" i="2"/>
  <c r="O133" i="2" s="1"/>
  <c r="H132" i="2"/>
  <c r="O132" i="2" s="1"/>
  <c r="O131" i="2"/>
  <c r="H131" i="2"/>
  <c r="N130" i="2"/>
  <c r="E130" i="2"/>
  <c r="I130" i="2" s="1"/>
  <c r="I129" i="2"/>
  <c r="N129" i="2" s="1"/>
  <c r="F129" i="2"/>
  <c r="H129" i="2" s="1"/>
  <c r="I128" i="2"/>
  <c r="N128" i="2" s="1"/>
  <c r="F128" i="2"/>
  <c r="H128" i="2" s="1"/>
  <c r="O128" i="2" s="1"/>
  <c r="I127" i="2"/>
  <c r="N127" i="2" s="1"/>
  <c r="H127" i="2"/>
  <c r="F127" i="2"/>
  <c r="K126" i="2"/>
  <c r="F126" i="2"/>
  <c r="I125" i="2"/>
  <c r="N125" i="2" s="1"/>
  <c r="F125" i="2"/>
  <c r="H125" i="2" s="1"/>
  <c r="O125" i="2" s="1"/>
  <c r="I124" i="2"/>
  <c r="N124" i="2" s="1"/>
  <c r="H124" i="2"/>
  <c r="F124" i="2"/>
  <c r="H122" i="2"/>
  <c r="O122" i="2" s="1"/>
  <c r="O121" i="2"/>
  <c r="H121" i="2"/>
  <c r="E120" i="2"/>
  <c r="I120" i="2" s="1"/>
  <c r="N120" i="2" s="1"/>
  <c r="F119" i="2"/>
  <c r="E119" i="2"/>
  <c r="I119" i="2" s="1"/>
  <c r="N119" i="2" s="1"/>
  <c r="I118" i="2"/>
  <c r="N118" i="2" s="1"/>
  <c r="H118" i="2"/>
  <c r="O118" i="2" s="1"/>
  <c r="I117" i="2"/>
  <c r="N117" i="2" s="1"/>
  <c r="H117" i="2"/>
  <c r="E117" i="2"/>
  <c r="N116" i="2"/>
  <c r="O116" i="2" s="1"/>
  <c r="I116" i="2"/>
  <c r="H116" i="2"/>
  <c r="I115" i="2"/>
  <c r="N115" i="2" s="1"/>
  <c r="H115" i="2"/>
  <c r="H114" i="2"/>
  <c r="O114" i="2" s="1"/>
  <c r="O113" i="2"/>
  <c r="H113" i="2"/>
  <c r="H112" i="2"/>
  <c r="O112" i="2" s="1"/>
  <c r="N111" i="2"/>
  <c r="I111" i="2"/>
  <c r="F111" i="2"/>
  <c r="H111" i="2" s="1"/>
  <c r="O111" i="2" s="1"/>
  <c r="I110" i="2"/>
  <c r="N110" i="2" s="1"/>
  <c r="F110" i="2"/>
  <c r="N109" i="2"/>
  <c r="I109" i="2"/>
  <c r="F109" i="2"/>
  <c r="H109" i="2" s="1"/>
  <c r="O108" i="2"/>
  <c r="H108" i="2"/>
  <c r="I106" i="2"/>
  <c r="N106" i="2" s="1"/>
  <c r="F106" i="2"/>
  <c r="H106" i="2" s="1"/>
  <c r="N105" i="2"/>
  <c r="O105" i="2" s="1"/>
  <c r="I105" i="2"/>
  <c r="H105" i="2"/>
  <c r="J104" i="2"/>
  <c r="F104" i="2"/>
  <c r="O103" i="2"/>
  <c r="H103" i="2"/>
  <c r="N102" i="2"/>
  <c r="O102" i="2" s="1"/>
  <c r="I102" i="2"/>
  <c r="H102" i="2"/>
  <c r="I101" i="2"/>
  <c r="N101" i="2" s="1"/>
  <c r="O101" i="2" s="1"/>
  <c r="H101" i="2"/>
  <c r="H100" i="2"/>
  <c r="O100" i="2" s="1"/>
  <c r="H99" i="2"/>
  <c r="O99" i="2" s="1"/>
  <c r="I98" i="2"/>
  <c r="N98" i="2" s="1"/>
  <c r="H98" i="2"/>
  <c r="I97" i="2"/>
  <c r="N97" i="2" s="1"/>
  <c r="H97" i="2"/>
  <c r="O97" i="2" s="1"/>
  <c r="F97" i="2"/>
  <c r="N96" i="2"/>
  <c r="I96" i="2"/>
  <c r="F96" i="2"/>
  <c r="H96" i="2" s="1"/>
  <c r="O96" i="2" s="1"/>
  <c r="N95" i="2"/>
  <c r="I95" i="2"/>
  <c r="F95" i="2"/>
  <c r="H95" i="2" s="1"/>
  <c r="O95" i="2" s="1"/>
  <c r="O94" i="2"/>
  <c r="H94" i="2"/>
  <c r="H93" i="2"/>
  <c r="O93" i="2" s="1"/>
  <c r="O92" i="2"/>
  <c r="H92" i="2"/>
  <c r="H91" i="2"/>
  <c r="O91" i="2" s="1"/>
  <c r="H90" i="2"/>
  <c r="O90" i="2" s="1"/>
  <c r="H89" i="2"/>
  <c r="O89" i="2" s="1"/>
  <c r="O88" i="2"/>
  <c r="H88" i="2"/>
  <c r="H87" i="2"/>
  <c r="O87" i="2" s="1"/>
  <c r="O86" i="2"/>
  <c r="H86" i="2"/>
  <c r="I85" i="2"/>
  <c r="N85" i="2" s="1"/>
  <c r="E85" i="2"/>
  <c r="H85" i="2" s="1"/>
  <c r="O84" i="2"/>
  <c r="H84" i="2"/>
  <c r="I83" i="2"/>
  <c r="N83" i="2" s="1"/>
  <c r="H83" i="2"/>
  <c r="F83" i="2"/>
  <c r="I82" i="2"/>
  <c r="N82" i="2" s="1"/>
  <c r="F82" i="2"/>
  <c r="H82" i="2" s="1"/>
  <c r="N81" i="2"/>
  <c r="I81" i="2"/>
  <c r="F81" i="2"/>
  <c r="H81" i="2" s="1"/>
  <c r="O81" i="2" s="1"/>
  <c r="I80" i="2"/>
  <c r="N80" i="2" s="1"/>
  <c r="H80" i="2"/>
  <c r="F80" i="2"/>
  <c r="H79" i="2"/>
  <c r="O79" i="2" s="1"/>
  <c r="I78" i="2"/>
  <c r="H78" i="2"/>
  <c r="F78" i="2"/>
  <c r="M78" i="2" s="1"/>
  <c r="I77" i="2"/>
  <c r="N77" i="2" s="1"/>
  <c r="H77" i="2"/>
  <c r="F77" i="2"/>
  <c r="G76" i="2"/>
  <c r="E76" i="2"/>
  <c r="I75" i="2"/>
  <c r="N75" i="2" s="1"/>
  <c r="H75" i="2"/>
  <c r="F75" i="2"/>
  <c r="I74" i="2"/>
  <c r="N74" i="2" s="1"/>
  <c r="H74" i="2"/>
  <c r="G74" i="2"/>
  <c r="F74" i="2"/>
  <c r="O73" i="2"/>
  <c r="N73" i="2"/>
  <c r="I73" i="2"/>
  <c r="F73" i="2"/>
  <c r="H73" i="2" s="1"/>
  <c r="I72" i="2"/>
  <c r="N72" i="2" s="1"/>
  <c r="H72" i="2"/>
  <c r="G72" i="2"/>
  <c r="H70" i="2"/>
  <c r="O70" i="2" s="1"/>
  <c r="O69" i="2"/>
  <c r="H69" i="2"/>
  <c r="E68" i="2"/>
  <c r="I68" i="2" s="1"/>
  <c r="N68" i="2" s="1"/>
  <c r="H67" i="2"/>
  <c r="O67" i="2" s="1"/>
  <c r="O66" i="2"/>
  <c r="H66" i="2"/>
  <c r="H65" i="2"/>
  <c r="O65" i="2" s="1"/>
  <c r="O64" i="2"/>
  <c r="H64" i="2"/>
  <c r="H63" i="2"/>
  <c r="O63" i="2" s="1"/>
  <c r="H62" i="2"/>
  <c r="O62" i="2" s="1"/>
  <c r="E60" i="2"/>
  <c r="I60" i="2" s="1"/>
  <c r="N60" i="2" s="1"/>
  <c r="O60" i="2" s="1"/>
  <c r="I59" i="2"/>
  <c r="N59" i="2" s="1"/>
  <c r="F59" i="2"/>
  <c r="H59" i="2" s="1"/>
  <c r="O59" i="2" s="1"/>
  <c r="I58" i="2"/>
  <c r="N58" i="2" s="1"/>
  <c r="F58" i="2"/>
  <c r="H58" i="2" s="1"/>
  <c r="I57" i="2"/>
  <c r="N57" i="2" s="1"/>
  <c r="F57" i="2"/>
  <c r="H57" i="2" s="1"/>
  <c r="E56" i="2"/>
  <c r="I56" i="2" s="1"/>
  <c r="N56" i="2" s="1"/>
  <c r="I55" i="2"/>
  <c r="N55" i="2" s="1"/>
  <c r="F55" i="2"/>
  <c r="H55" i="2" s="1"/>
  <c r="O55" i="2" s="1"/>
  <c r="I54" i="2"/>
  <c r="N54" i="2" s="1"/>
  <c r="H54" i="2"/>
  <c r="G53" i="2"/>
  <c r="E53" i="2"/>
  <c r="I53" i="2" s="1"/>
  <c r="N53" i="2" s="1"/>
  <c r="H52" i="2"/>
  <c r="O52" i="2" s="1"/>
  <c r="H51" i="2"/>
  <c r="O51" i="2" s="1"/>
  <c r="H50" i="2"/>
  <c r="O50" i="2" s="1"/>
  <c r="H49" i="2"/>
  <c r="O49" i="2" s="1"/>
  <c r="H48" i="2"/>
  <c r="O48" i="2" s="1"/>
  <c r="N47" i="2"/>
  <c r="I47" i="2"/>
  <c r="F47" i="2"/>
  <c r="H47" i="2" s="1"/>
  <c r="O46" i="2"/>
  <c r="H46" i="2"/>
  <c r="I44" i="2"/>
  <c r="N44" i="2" s="1"/>
  <c r="F44" i="2"/>
  <c r="H44" i="2" s="1"/>
  <c r="N43" i="2"/>
  <c r="I43" i="2"/>
  <c r="F43" i="2"/>
  <c r="H43" i="2" s="1"/>
  <c r="H42" i="2"/>
  <c r="O42" i="2" s="1"/>
  <c r="H41" i="2"/>
  <c r="O41" i="2" s="1"/>
  <c r="H40" i="2"/>
  <c r="O40" i="2" s="1"/>
  <c r="I39" i="2"/>
  <c r="N39" i="2" s="1"/>
  <c r="F39" i="2"/>
  <c r="H39" i="2" s="1"/>
  <c r="I38" i="2"/>
  <c r="N38" i="2" s="1"/>
  <c r="F38" i="2"/>
  <c r="H38" i="2" s="1"/>
  <c r="I37" i="2"/>
  <c r="N37" i="2" s="1"/>
  <c r="F37" i="2"/>
  <c r="H37" i="2" s="1"/>
  <c r="I36" i="2"/>
  <c r="N36" i="2" s="1"/>
  <c r="H36" i="2"/>
  <c r="O36" i="2" s="1"/>
  <c r="F36" i="2"/>
  <c r="I35" i="2"/>
  <c r="N35" i="2" s="1"/>
  <c r="H35" i="2"/>
  <c r="I34" i="2"/>
  <c r="N34" i="2" s="1"/>
  <c r="F34" i="2"/>
  <c r="H34" i="2" s="1"/>
  <c r="H33" i="2"/>
  <c r="O33" i="2" s="1"/>
  <c r="I32" i="2"/>
  <c r="N32" i="2" s="1"/>
  <c r="H32" i="2"/>
  <c r="O32" i="2" s="1"/>
  <c r="F32" i="2"/>
  <c r="I31" i="2"/>
  <c r="N31" i="2" s="1"/>
  <c r="F31" i="2"/>
  <c r="H31" i="2" s="1"/>
  <c r="N30" i="2"/>
  <c r="I30" i="2"/>
  <c r="F30" i="2"/>
  <c r="H30" i="2" s="1"/>
  <c r="H29" i="2"/>
  <c r="O29" i="2" s="1"/>
  <c r="H28" i="2"/>
  <c r="O28" i="2" s="1"/>
  <c r="O27" i="2"/>
  <c r="H27" i="2"/>
  <c r="I26" i="2"/>
  <c r="N26" i="2" s="1"/>
  <c r="E26" i="2"/>
  <c r="N25" i="2"/>
  <c r="E25" i="2"/>
  <c r="H25" i="2" s="1"/>
  <c r="O25" i="2" s="1"/>
  <c r="I24" i="2"/>
  <c r="N24" i="2" s="1"/>
  <c r="O24" i="2" s="1"/>
  <c r="F24" i="2"/>
  <c r="H24" i="2" s="1"/>
  <c r="I23" i="2"/>
  <c r="N23" i="2" s="1"/>
  <c r="H23" i="2"/>
  <c r="O23" i="2" s="1"/>
  <c r="F23" i="2"/>
  <c r="H22" i="2"/>
  <c r="O22" i="2" s="1"/>
  <c r="H21" i="2"/>
  <c r="O21" i="2" s="1"/>
  <c r="H20" i="2"/>
  <c r="O20" i="2" s="1"/>
  <c r="H19" i="2"/>
  <c r="O19" i="2" s="1"/>
  <c r="H18" i="2"/>
  <c r="O18" i="2" s="1"/>
  <c r="O17" i="2"/>
  <c r="H17" i="2"/>
  <c r="H16" i="2"/>
  <c r="O16" i="2" s="1"/>
  <c r="O15" i="2"/>
  <c r="H15" i="2"/>
  <c r="H14" i="2"/>
  <c r="O14" i="2" s="1"/>
  <c r="H13" i="2"/>
  <c r="O13" i="2" s="1"/>
  <c r="I11" i="2"/>
  <c r="N11" i="2" s="1"/>
  <c r="F11" i="2"/>
  <c r="H11" i="2" s="1"/>
  <c r="I10" i="2"/>
  <c r="N10" i="2" s="1"/>
  <c r="F10" i="2"/>
  <c r="H10" i="2" s="1"/>
  <c r="E9" i="2"/>
  <c r="I9" i="2" s="1"/>
  <c r="N9" i="2" s="1"/>
  <c r="I8" i="2"/>
  <c r="N8" i="2" s="1"/>
  <c r="H8" i="2"/>
  <c r="I7" i="2"/>
  <c r="N7" i="2" s="1"/>
  <c r="H7" i="2"/>
  <c r="I6" i="2"/>
  <c r="N6" i="2" s="1"/>
  <c r="H6" i="2"/>
  <c r="F6" i="2"/>
  <c r="H5" i="2"/>
  <c r="O5" i="2" s="1"/>
  <c r="H4" i="2"/>
  <c r="O4" i="2" s="1"/>
  <c r="I3" i="2"/>
  <c r="N3" i="2" s="1"/>
  <c r="F3" i="2"/>
  <c r="H3" i="2" s="1"/>
  <c r="E2" i="2"/>
  <c r="H110" i="2" l="1"/>
  <c r="O110" i="2" s="1"/>
  <c r="O129" i="2"/>
  <c r="O47" i="2"/>
  <c r="H56" i="2"/>
  <c r="O56" i="2" s="1"/>
  <c r="N78" i="2"/>
  <c r="G110" i="2"/>
  <c r="H136" i="2"/>
  <c r="O136" i="2" s="1"/>
  <c r="O190" i="2"/>
  <c r="O38" i="2"/>
  <c r="O7" i="2"/>
  <c r="O30" i="2"/>
  <c r="O35" i="2"/>
  <c r="O37" i="2"/>
  <c r="O43" i="2"/>
  <c r="H68" i="2"/>
  <c r="O75" i="2"/>
  <c r="O78" i="2"/>
  <c r="O80" i="2"/>
  <c r="O117" i="2"/>
  <c r="O127" i="2"/>
  <c r="O141" i="2"/>
  <c r="N147" i="2"/>
  <c r="O147" i="2" s="1"/>
  <c r="O160" i="2"/>
  <c r="O176" i="2"/>
  <c r="O178" i="2"/>
  <c r="O186" i="2"/>
  <c r="O10" i="2"/>
  <c r="O34" i="2"/>
  <c r="O39" i="2"/>
  <c r="O72" i="2"/>
  <c r="O74" i="2"/>
  <c r="O77" i="2"/>
  <c r="O82" i="2"/>
  <c r="O83" i="2"/>
  <c r="O85" i="2"/>
  <c r="O140" i="2"/>
  <c r="H153" i="2"/>
  <c r="O153" i="2" s="1"/>
  <c r="O173" i="2"/>
  <c r="O206" i="2"/>
  <c r="O3" i="2"/>
  <c r="I2" i="2"/>
  <c r="N2" i="2" s="1"/>
  <c r="H2" i="2"/>
  <c r="H26" i="2"/>
  <c r="O26" i="2" s="1"/>
  <c r="H9" i="2"/>
  <c r="O9" i="2" s="1"/>
  <c r="O6" i="2"/>
  <c r="O8" i="2"/>
  <c r="O11" i="2"/>
  <c r="O31" i="2"/>
  <c r="O44" i="2"/>
  <c r="F26" i="2"/>
  <c r="H53" i="2"/>
  <c r="I76" i="2"/>
  <c r="N76" i="2" s="1"/>
  <c r="H76" i="2"/>
  <c r="M126" i="2"/>
  <c r="N126" i="2" s="1"/>
  <c r="H126" i="2"/>
  <c r="O126" i="2" s="1"/>
  <c r="O154" i="2"/>
  <c r="O210" i="2"/>
  <c r="O57" i="2"/>
  <c r="O106" i="2"/>
  <c r="O109" i="2"/>
  <c r="M137" i="2"/>
  <c r="N137" i="2" s="1"/>
  <c r="H137" i="2"/>
  <c r="O138" i="2"/>
  <c r="J143" i="2"/>
  <c r="N143" i="2" s="1"/>
  <c r="H143" i="2"/>
  <c r="O155" i="2"/>
  <c r="N169" i="2"/>
  <c r="O169" i="2" s="1"/>
  <c r="O180" i="2"/>
  <c r="O181" i="2"/>
  <c r="O183" i="2"/>
  <c r="O193" i="2"/>
  <c r="O197" i="2"/>
  <c r="O216" i="2"/>
  <c r="O54" i="2"/>
  <c r="M104" i="2"/>
  <c r="N104" i="2" s="1"/>
  <c r="H104" i="2"/>
  <c r="O148" i="2"/>
  <c r="O215" i="2"/>
  <c r="H119" i="2"/>
  <c r="O119" i="2" s="1"/>
  <c r="F120" i="2"/>
  <c r="H120" i="2" s="1"/>
  <c r="O120" i="2" s="1"/>
  <c r="H130" i="2"/>
  <c r="O130" i="2" s="1"/>
  <c r="O137" i="2" l="1"/>
  <c r="O143" i="2"/>
  <c r="O76" i="2"/>
  <c r="O104" i="2"/>
  <c r="O2" i="2"/>
</calcChain>
</file>

<file path=xl/sharedStrings.xml><?xml version="1.0" encoding="utf-8"?>
<sst xmlns="http://schemas.openxmlformats.org/spreadsheetml/2006/main" count="1404" uniqueCount="815">
  <si>
    <t>Libro Banco</t>
  </si>
  <si>
    <t xml:space="preserve">Balance Inicial: </t>
  </si>
  <si>
    <t>Fecha</t>
  </si>
  <si>
    <t>No. Ck/Transf.</t>
  </si>
  <si>
    <t>Descripcion</t>
  </si>
  <si>
    <t>Debito</t>
  </si>
  <si>
    <t>Credito</t>
  </si>
  <si>
    <t>Balance</t>
  </si>
  <si>
    <t>FARMACIA AZIL SRL</t>
  </si>
  <si>
    <t>PAGO FACTURAS NOS. 343582 Y 343636 CON NCF A010010011500003272, 3274 D/F 20/06/2017 Y 21/06/2017 RESPECTIVAMENTE, SEGUN COMUNICACION INT-TC-2017-14219 Y SOLICITUD INT-TC-2017-14254 D/F 21/06/2017, POR AYUDA ECONOMICA PARA LA NIÑA PAULETTE MARIE, HIJA DE LA SEÑORA PAULA PAULINO PEREZ, SECRETARIA DEL DESPACHO DEL MAG. JOTTIN CURY DE ESTE TC.</t>
  </si>
  <si>
    <t>PRODUCTIVE BUSINESS SOLUTIONS DOMINICANA, S.A.S</t>
  </si>
  <si>
    <t>PAGO FACTURA No. 1005 CON NCF A020010011500001005 D/F 21/06/2017, SEGUN CONTRATO D/F 30/10/2016 Y COMUNICACION INT-TC-2017-14335 D/F 27/06/2017,  POR SERVICIOS DE MANTENIMIENTO DE LOS EQUIPOS XEROX SERIE XEL 564194 Y XEL 564994. (8/12)</t>
  </si>
  <si>
    <t>INSTITUTO DUARTIANO</t>
  </si>
  <si>
    <t>PAGO SEGÚN COMUNICACIÓN INT-TC-2017-14320 D/F 26/06/2017 Y APROBACION DEL MAGISTRADO PRESIDENTE D/F 23/06/2017, POR COMPRA DE 20 INVITACIONES COMO CONTRIBUCION PARA LA ACTIVIDAD “DESAYUNO POR LA PATRIA ”, EN OCASIÓN A LA CONMEMORACION DEL 179 ANIVERSARIO DE LA FUNDACION DE LA SOCIEDAD PATRIOTICA “LA TRINITARIA”.</t>
  </si>
  <si>
    <t>ANTONIO ESPIRITU RAMIREZ</t>
  </si>
  <si>
    <t>AYUDA ECONOMICA PARA CUBRIR LOS ULTIMOS GASTOS DEL FALLECIMIENTO DE LA SRA. DOMINGA RAMIREZ SANTOS, MADRE DEL SR. ANTONIO ESPIRITU RAMIREZ (CHOFER DE PRESIDENCIA) DE ESTE TC., SEGUN COMUNICACION INT-TC-2017-14297 D/F 26/06/2017 Y APROBACION DEL MAGISTRADO PRESIDENTE D/F 22/06/2017.</t>
  </si>
  <si>
    <t>SIMONCA SRL</t>
  </si>
  <si>
    <t>PAGO FACTURA No. 1492 CON NCF A010010011500000423 D/F 05/06/2017, CONTRATO D/F 06/03/2017 Y COMUNICACION INT-TC-2017-14284 D/F 23/06/2017, POR SERVICIO DE MANTENIMIENTO DE LAS PLANTAS DE AMBAS SEDES. (3/12)</t>
  </si>
  <si>
    <t>PROLIMPISO SRL</t>
  </si>
  <si>
    <t>PAGO FACTURA No. 85687 CON NCF A010010011500002471 D/F 20/06/2017, SEGUN OC 3400-1 D/F 08/06/2017 Y COMUNICACION INT-TC-SG-2017-207 D/F 15/05/2017, POR COMPRA TRIMESTRAL DE ARTICULOS DE COCINA, LIMPIEZA E HIGIENE, CORRESPONDIENTE A JULIO-SEPTIEMBRE 2017.</t>
  </si>
  <si>
    <t>PAPELERIA Y SUMINISTRO EN GENERAL, (PASUGESA), SRL</t>
  </si>
  <si>
    <t>PAGO FACTURA No. 0021230 CON NCF A010010011500001206, SEGUN OC 3371-2 D/F 08/06/2017 Y COMUNICACION INT-TC-SG-2017-206 D/F 15/05/2017, POR COMPRA TRIMESTRAL DE MATERIALES DE OFICINA, CORRESPONDIENTE A JULIO-SEPTIEMBRE 2017.</t>
  </si>
  <si>
    <t>SKILLS, SRL</t>
  </si>
  <si>
    <t>PAGO ANTICIPADO DEL 50% SEGUN OC 3434-1 D/F 19/06/2017 Y COMUNICACION INT-TC-2017-13633 D/F 18/05/2017, POR CONTRATACION DE TALLER TITULADO "TRABAJO EN EQUIPO Y COMUNICACION EFECTIVA" PARA LOS SERVIDORES DE LA DIRECCION DE GESTION HUMANA DE ESTE TC.</t>
  </si>
  <si>
    <t>MR&amp;PC INVESTMENTS SAS</t>
  </si>
  <si>
    <t>GZ SERVIGLOBAL SRL</t>
  </si>
  <si>
    <t>PAGO FACTURA No. 118 CON NCF A010010011500000065 D/F 20/06/2017, SEGUN OC 3359-1 D/F 29/05/2017 Y COMUNICACIONES ANEXAS, POR SERVICIO DE REMOZAMIENTO, PINTURA DE TOLDOS, REPARACION Y PINTURA DE ESCALERA METALICA DEL LOCAL MIRADOR NORTE Y REPARACION DE BARANDA METALICA DE LA SEDE CENTRAL DE ESTE TC.</t>
  </si>
  <si>
    <t>NULO</t>
  </si>
  <si>
    <t>TRANSF</t>
  </si>
  <si>
    <t>VIATICOS</t>
  </si>
  <si>
    <t>VIATICOS A FAVOR DE FELIX DE PEÑA POR VIAJE A SANTIAGO RODRIGUEZ, PARA LA JORNADA DE CHARLAS DE DEBERES Y DERECHOS FUNDAMENTALES EN FECHA 05-06/07/2017, SEGÚN COMUNICACIÓN INT-TC-2017-14307 D/F 26/06/2017.</t>
  </si>
  <si>
    <t>VIATICOS A FAVOR DE MAYOBANEX ARIAS POR VIAJE A SAN CRISTOBAL, PARA UN DESCENSO EN ESA CIUDAD EN FECHA 23/06/2017, SEGÚN COMUNICACIÓN INT-TC-2017-14276 D/F 23/06/2017.</t>
  </si>
  <si>
    <t>VIATICOS A FAVOR DE MARCOS ANTONIO PEREYRA CONTRERAS POR VIAJE A SANTIAGO RODRIGUEZ, PARA LA JORNADA DE CHARLAS DE AVANZADA PREVIO PRESENTACION DEL PLENO "CONSTITUCION, DEBERES Y DERECHOS FUNDAMENTALES" EN FECHA 05-06/07/2017, SEGÚN COMUNICACIÓN DDDCD-TC-178-2017 D/F 13/06/2017.</t>
  </si>
  <si>
    <t>VIATICOS A FAVOR DE EMILIANO MERCADO POR VIAJE A HATO MAYOR DEL REY, PARA EL "CICLO DE CONVERSATORIO DIRIGIDO A LOS COMUNICADORES SOCIALES DE LA PROVINCIA DE HATO MAYOR" EN FECHA 24/06/2017, SEGÚN COMUNICACIÓN INT-TC-2017-14266 D/F 22/06/2017.</t>
  </si>
  <si>
    <t>VIATICOS A FAVOR DEL DEPARTAMENTO DE INVESTIGACION Y CAPACITACION INSTITUCIONAL POR VIAJE A HATO MAYOR DEL REY, PARA EL CICLO CONVERSATORIO  DIRIGIDO A COMUNICADORES SOCIALES DE DICHA PROVINCIA EN FECHA 24/06/2017, SEGÚN COMUNICACIÓN DICC-166-2017 D/F 27/06/2017.</t>
  </si>
  <si>
    <t>VIATICOS A FAVOR DE WILLKELLY ALCANTARA POR VIAJE A SAN JUAN DE LA MAGUANA, PARA CUBRIR LA "SUPERVISION Y DESARROLLO DEL PROGRAMA DE EVALUACION DIGITAL" EN FECHA 01/07/2017, SEGÚN COMUNICACIÓN ANEXA D/F 27/06/2017.</t>
  </si>
  <si>
    <t>BONO DIRECTIVOS ADMINISTRATIVO</t>
  </si>
  <si>
    <t>BONOM DIRECTIVO 2017, CORRESPONDIENTES  POR BENEFICIO DESTINADO A LOS FUNCIONARIOS QUE LE CORRESPONDE DE ACUERDO A TIEMPO EN EL CARGO. PARA SER PAGADO EN EL MES DE JULIO DEL PRESENTE AÑO, SEGÚN COMUNICACIÓN INT-TC-2017-13328 D/F 03/05/2017.</t>
  </si>
  <si>
    <t>COLECTOR DE IMPUESTOS INTERNOS</t>
  </si>
  <si>
    <t>PAGO ITBIS RETENIDO MAYO  2017.</t>
  </si>
  <si>
    <t>PAGO A LA DGII, LAS RETENCIONES HECHAS A NUESTROS SUPLIDORES, CORRESPONDIENTE AL MES DE MAYO 2017, (IR-17).</t>
  </si>
  <si>
    <t>ASOCIACION DOMINICANA DE ADMINISTRADORES DE GESTION HUMANA, INC</t>
  </si>
  <si>
    <t>PAGO FACTURA No. 6992 CON NCF A010010011500000123 D/F 01/06/2017, SEGUN OC 3337-2 D/F 22/05/2017 Y COMUNICACION INT-TC-2017-13652 D/F 18/05/2017, POR PARTICIPACION EN EL "XIII CONGRESO NACIONAL DE GESTION HUMANA, NEGOCIO Y TALENTO: SINERGIA QUE TRANSFORMA", LAS SRAS. ESTHER ROSARIO HILARIO (ASISTENTE) Y MARIA ESTHER BURGOS JIMENEZ (COORDINADORA DE LA DIRECCION DE GESTION HUMANA) DE ESTE TC.</t>
  </si>
  <si>
    <t>ALVAREZ &amp; SANCHEZ, S. A. (CAVA ALTA)</t>
  </si>
  <si>
    <t>PAGO FACTURA No. 20061867 CON NCF A010010021500000065 D/F 29/06/2017, SEGUN OC 3429-1 D/F 16/06/2017 Y COMUNICACION INT-TC-2017-14035 D/F 07/06/2017, POR COMPRA DE TRES (3) CAJAS DE VINO PARA SER UTILIZADAS EN DISTINTAS ACTIVIDADES DEL TC.</t>
  </si>
  <si>
    <t>PRIN, SAS</t>
  </si>
  <si>
    <t>PAGO FACTURA NCF A010030041500000061 D/F 20/06/2017, SEGUN OC 3419-2 D/F 13/06/2017 Y COMUNICACION INT-TC-2017-14051 D/F 08/06/2017, POR COMPRA DE CANASTILLAS POR EL NACIMIENTO DE LOS GEMELOS DEL SR. ADONNIS ABIATHAN PEREZ (MIEMBRO DEL CUERPO DE SEGURIDAD) DE ESTE TC.</t>
  </si>
  <si>
    <t>SANTO DOMINGO MOTORS COMPANY S A</t>
  </si>
  <si>
    <t>PAGO FACTURAS NOS. 2700191134, 2700191370, 2700191371 Y 2700191378 CON NCF A040010011500014084, 14107, 14108, 14109 D/F 08/06/2017 Y 12/06/2017 RESPECTIVAMENTE, POR SERVICIO DE MANTENIMIENTO Y REPARACION A VEHICULOS ASIGNADOS A LOS MAGISTRADOS: VICTOR GOMEZ BERGES, VICTOR JOAQUIN CASTELLANOS, WILSON GOMEZ Y JUSTO PEDRO CASTELLANOS DE ESTE TC.</t>
  </si>
  <si>
    <t>DISLA URIBE KONCEPTO, SRL</t>
  </si>
  <si>
    <t>PAGO FACTURAS NOS. 2017-1815 Y 2017-1819 CON NCF A010010011500001815, 1819 D/F 12/06/2017 RESPECTIVAMENTE, SEGUN OC 3176-1, 3387-1 D/F 27/03/2017, 06/06/2017 RESPECTIVAMENTE Y COMUNICACIONES ANEXAS, POR SERVICIO DE REFRIGERIO Y MONTAJE PARA DISTINTAS ACTIVIDADES DEL TC.</t>
  </si>
  <si>
    <t>TESORERIA DE LA SEGURIDAD SOCIAL</t>
  </si>
  <si>
    <t>PAGO DE LA TSS CORRESPONDIENTE AL MES DE JUNIIO 2017</t>
  </si>
  <si>
    <t>VIATICOS A FAVOR DE LEONEL CURIEL POR VIAJE A SAN JUAN DE LA MAGUANA, PARA SUPERVISAR EL "DIPLOMADO EN DERECHO CONSTITUCIONAL Y PROCEDIMIENTOS" EN FECHA 01/07/2017, SEGÚN COMUNICACIÓN DICC-141-2017 D/F 26/06/2017.</t>
  </si>
  <si>
    <t>NOMINA COMPLEMENTARIA</t>
  </si>
  <si>
    <t>GRATIFICACION A FAVOR DEL CUERPO DE SEGUIDAD CONSTITUCIONAL POR SERVICIOS DE SEGURIDAD ADICIONAL DE LOS MILITARES NO ACTIVOS, CORRESPONDIENTES AL FIN DE AÑO 2017, SEGÚN COMUNICACIÓN INT-TC-2017-14353 D/F 27/05/2017. A FAVOR DE SALVADOR RAMIREZ.</t>
  </si>
  <si>
    <t>COMPLEMENTS DOMINICANA SRL</t>
  </si>
  <si>
    <t>PAGO FACTURA NCF A010010011500000022 D/F 01/07/2017, SEGUN OC 3396-2 D/F 06/06/2017 Y COMUNICACION INT-TC-2017-13883 D/F 01/06/2017, POR SERVICIO DE SEÑALIZACION DE DOS (2) PARQUEOS PARA VISITAS, PINTURA EN EL SUELO Y LETRERO METALICO EN LA SEDE CENTRAL DE ESTE TC.</t>
  </si>
  <si>
    <t>PUNTOMAC, SRL</t>
  </si>
  <si>
    <t>PAGO FACTURA No. SO12914 CON NCF A010010011500000510 D/F 22/06/2017, SEGUN OC 3318-1 D/F 15/05/2017 Y COMUNICACION DDP-TC-2017-00109 D/F 10/05/2017, POR COMPRA DE CARGADOR Y MOUSE PARA EL DEPTO. DE DOCUMENTACION Y PUBLICACIONES DE ESTE TC.</t>
  </si>
  <si>
    <t>FLORIANO, SRL</t>
  </si>
  <si>
    <t>PAGO FACTURA No. 26484 CON NCF A010010011500000141 D/F 29/06/2017, SEGUN OC 3427-1 D/F 16/06/2017 Y COMUNICACION PTC-JDG-240-2017 D/F 17/05/2017, POR CONFECCION DE UNIFORMES DEPORTIVOS, PARA USO DE LOS EDECANES QUE ACOMPAÑAN EL MAGISTRADO PRESIDENTE DE ESTE TC.</t>
  </si>
  <si>
    <t>JENNY ALMONTE CASTILLO</t>
  </si>
  <si>
    <t>REEMBOLSO POR CENA OFRECIDA POR EL MAGISTRADO PRESIDENTE, EN ACTIVIDADES INHERENTES A SU INVESTIDURA, S/ COMUNICACION PTC-JDG-311-2017 D/F 27/06/2017 Y FACTURA NCF A010010010100000500 D/F 09/03/2017.</t>
  </si>
  <si>
    <t>MOTO FRANCIS S.R.L.</t>
  </si>
  <si>
    <t>PAGO FACTURA NCF A010010011500006045 D/F 14/06/2017, SEGUN OC 3394-1 D/F 06/06/2017 Y COMUNICACION INT-TC-2017-13575 D/F 16/05/2017, POR COMPRA DE GOMA DELANTERA , TRASERA Y TUBOS PARA LA MOTOCICLETA DEL SR. SEÑOR  MELVIN VINIEL (MENSAJERO) DE ESTE TC.</t>
  </si>
  <si>
    <t>INVERSIONES TARAMACA</t>
  </si>
  <si>
    <t>PAGO FACTURA No. F0500018983 CON NCF A010080541500000112 D/F 20/06/2017 Y COMUNICACION INT-TC-2017-14235 D/F 20/06/2017, POR LA COMPRA DE HIELO PARA CONSUMO DEL PERSONAL DE ESTE TC.</t>
  </si>
  <si>
    <t>GL PROMOCIONES SRL</t>
  </si>
  <si>
    <t>PAGO FACTURA No. 21245 CON NCF A010010011500002652 D/F 21/06/2017, SEGUN OC 2587-1 D/F 15/09/2016 Y COMUNICACION INT-TC-2016-06935 D/F 16/03/2016, POR COMPRA DE PORTA CARNETS PARA EL PERSONAL DE ESTE TC.</t>
  </si>
  <si>
    <t>SOLVEX DOMINICANA SRL</t>
  </si>
  <si>
    <t>PAGO FACTURA No. 595 CON NCF A010010011500000066 D/F 21/06/2017, SEGUN OC 3383-2 D/F 06/06/2017 Y COMUNICACION D/F 19/05/2017, POR SERVICIO DE LICENCIAS INFORMATICAS DE MICROSOFT DE LOS PRODUCTOS SKYPE FOR BUSINESS SERVER Y EXCHANGE SERVER, REGISTRADAS A NOMBRE DEL TC.</t>
  </si>
  <si>
    <t>REDES, SERVICIOS Y TECNOLOGIA, SRL</t>
  </si>
  <si>
    <t>PAGO FACTURA No. 0867 CON NCF A010010011500000023 D/F 22/06/2017, SEGUN OC 3298-5 D/F 10/05/2017 Y COMUNICACIONES ANEXAS, POR SERVICIO DE SUMINISTRO E INSTALACION DE LUMINARIAS TECNOLOGIA LED PARA SEDE CENTRAL Y LA INSTALACION DE PUNTO ELECTRICO EN EL SALON DE REUNIONES DEL LOCAL MIRADOR NORTE.</t>
  </si>
  <si>
    <t>PAGO FACTURA No. 0868 CON NCF A010010011500000024 D/F 22/06/2017, SEGUN OC 3365-1 D/F 31/05/2017 Y COMUNICACION D/F 04/05/2017, POR SERVICIO DE INSTALACION Y MATERIALES, PARA HABILITAR PUNTO DE RED Y CABLEADO DEL AREA DE LA CASA DE GUARDIA EN LA SEDE CENTRAL DE ESTE TC.</t>
  </si>
  <si>
    <t>FUNDACION APEC DE CREDITO EDUCATIVO INC</t>
  </si>
  <si>
    <t>PAGO CUOTA  39 DE 58, CORRESPONDIENTE AL PLAN DE CREDITO No. 37354 DE LA ESTUDIANTE ESTELA MARIE SALVUCCI LEMBERT, HIJA DE LA EMPLEADA JOANNE LEMBERT, SEGUN AUTORIZACION DE LA EMPLEADA EN FECHA 14/06/2013, SOLICITUD DE DESCUENTO No. DGH-TC-455-2013 D/F 17/6/2013 Y NOTIFICACION DE AUMENTO DE CUOTA D/F 1/4/2014. (CUOTA DESCONTADA EN LA NOMINA DE JUNIO 2017).</t>
  </si>
  <si>
    <t>PAGO CUOTA  02 DE 54, CORRESPONDIENTE AL PLAN DE CREDITO No. 001-046330 DE LA ESTUDIANTE NICOLE MARIE ABREU RODRIGUEZ, HIJA DE LA EMPLEADA MICHELLE RODRIGUEZ, SEGUN AUTORIZACION DE LA EMPLEADA EN FECHA 16/05/2017, SOLICITUD DE DESCUENTO No. INT-TC-2017-13621 D/F 17/05/2017 Y COMUNICACION EMITIDA POR LA FUNDAPEC D/F 08/09/2016 Y MODIFICACION D/F 16/05/2017, (CUOTA DESCONTADA EN LA NOMINA DE JUNIO 2017).</t>
  </si>
  <si>
    <t>EDINSON MANUEL GARCIA ALMANZAR</t>
  </si>
  <si>
    <t>PAGO POR GASTOS DE ALIMENTACION, CORRESPONDIENTE AL MES DE JUNIO 2017, DE LOS AGENTES DE PROTECCION RESIDENCIAL ASIGNADOS A LA MAGISTRADA ANA ISABEL BONILLA, QUE EJERCEN SUS LABORES EN EL INTERIOR DEL PAIS, S/COMUNICACION EMITIDA POR LA MAGISTRADA EN FECHA 09/04/2013.</t>
  </si>
  <si>
    <t>BATISSA, SRL</t>
  </si>
  <si>
    <t>PAGO ANTICIPADO, SEGUN OC 3431-1 D/F 19/06/2017 Y COMUNICACION PTC-JDG-258-2017 D/F 24/05/2017, POR CONFECCION DE UNIFORMES PARA LA SEGURIDAD RESIDENCIAL DEL  MAGISTRADO PRESIDENTE DE ESTE TC.</t>
  </si>
  <si>
    <t>ATRACCIONES DEL LAGO SRL</t>
  </si>
  <si>
    <t>PAGO ANTICIPADO, SEGUN OC 3455-1 D/F 27/06/2017 Y COMUNICACION DICC-122-2017 D/F 30/05/2017, POR SERVICIO DE CENA PARA LA CLAUSURA DEL "TALLER INTERNACIONAL DE SENSIBILIZACION CON PERSPECTIVA DE GENERO", EL VIERNES 07 DE JULIO 2017.</t>
  </si>
  <si>
    <t>DEP</t>
  </si>
  <si>
    <t>DEPOSITOS</t>
  </si>
  <si>
    <t>INTERESES TITULOS-VALORES</t>
  </si>
  <si>
    <t>COMPRA DE DIVISAS</t>
  </si>
  <si>
    <t>COMPRA DE USD3,000.00 A UNA TASA DOP47.53 PARA EL APORTE ACADEMICOS DE LA DRA. JUANA GALLEGO AYALA, CATEDRATICA DE LA UNIVERSIDAD AUTONOMA DE BARCELONA, DRA. SILVINA MARIA MOLINA, PERIODISTA CUBANA Y PROFESORA ADJUNTA DE LA FACULTA DE COMUNICACIÓN DE LA UNIVERSIDAD DE LA HABANA Y DEL INSTITUTO INTERNACIONAL DEL PERIODISMO JOSE MARTI Y DRA. DIXIE EDITH TRIQUETE, PERIODISTA CUBANA Y PROFESORA ADJUNTA DE LA FACULTA DE COMUNICACIÓN DE LA UNIVERSIDAD DE LA HABANA Y DEL INSTITUTO INTERNACIONAL DEL PERIODISMO JOSE MARTI, QUIENES ESTARAN IMPARTIENDO DOCENCIA EN EL TALLER INTERNACIONAL SOBRE PERIODISMO CON PERSPECTIVA DE GENERO, LOS DIAS 6 Y 7 DE JULIO 2017 EN EL HOTEL SHERATON, APROBADO POR EL MAGISTRADO PRESIDENTE, SEGUN COMUNICACIONES ANEXAS.</t>
  </si>
  <si>
    <t>VARGAS SERVICIOS DE CATERING, SRL</t>
  </si>
  <si>
    <t>PAGO FACTURA No. 00026750 CON NCF A010010011500002127 D/F 05/06/2017, SEGUN OC 3292-4 D/F 04/05/2017, COMUNICACION INT-TC-2017-13273 D/F 28/04/2017 Y CORREOS ANEXOS, POR SERVICIO DE REFRIGERIO PARA DISTINTAS ACTIVIDADES  DEL TC.</t>
  </si>
  <si>
    <t>VIATICOS A FAVOR DE ALBERT CORDERO POR COMPENSACION POR RECIBIR A LAS SEÑORAS EXPOSITORAS JUANA GALLEGO, SILVIA MOLINA Y DIXIE TRINQUETE EN EL AEROPUERTO INTERNACIONAL DE LAS AMERICAS EN FECHA 04 Y 05/07/2017, SEGÚN COMUNICACIÓN DRII-90 D/F 04/07/2017.</t>
  </si>
  <si>
    <t>VIATICOS A FAVOR DE JOSE MIGUEL PEGUERO POR VIAJE A SAN JUAN DE LA MAGUANA, PARA EL "DIPLOMADO EN DERECHO COSNTITUCIONAL Y PROCEDIMIENTOS" EN FECHA 01/07/2017, SEGÚN COMUNICACIÓN INT-TC-2017-14391 D/F 28/06/2017.</t>
  </si>
  <si>
    <t>VIATICOS POR DISTRIBUCION DE ALMUERZOS Y CENAS EN FINES DE SEMANA Y DIAS FERIADOS, EN HORARIO DE 10:00 AM A 7:00 PM, A RAZON DE QUE EL COLABORADOR QUE REALIZABA ESTAS FUNCIONES NO ESTA PRESTANDO SERVICIOS A NUESTRA INSTITUCION, SEGÚN COMUNICACIÓN INT-TC-2017-14388 D/F 28/06/2017.</t>
  </si>
  <si>
    <t>COOPERATIVA DE AHORRO, CREDITO Y SERVICIOS MULTIPLES DE SERVIDORES DEL TRIBUNAL CONSTITUCIONAL</t>
  </si>
  <si>
    <t>PAGO AHORRO MENSUAL, APORTES EXTRAORDINARIOS Y PRESTAMOS REALIZADOS POR LOS SOCIOS, CORRESPONDIENTE AL MES DE JUNIO  2017, SEGUN COMUNICACION DE LA COOPSECON D/F 28/06/2017 Y RELACION DE DESCUENTO ANEXA.</t>
  </si>
  <si>
    <t>ESTHER ALICIA JIMENEZ ABAD</t>
  </si>
  <si>
    <t>PENSION ALIMENTARIA PARA LA HIJA DEL SEÑOR ALBERT CORDERO PUJALS, COORDINADOR DE RELACIONES EXTERIORES DE ESTE TC, SEGUN COMUNICACION INT-TC-2015-03560 D/F 7/8/2015, DECLARACION JURADA Y AUTORIZACION DE DESCUENTO DE PENSION POR NOMINA D/F 30/7/2015. EL MONTO A PAGAR FUE DESCONTADO DE LA NOMINA DE JUNIO 2017.</t>
  </si>
  <si>
    <t>TRICOM</t>
  </si>
  <si>
    <t>PAGO FACTURA NO.FACT.CC201706252803562662 CON NCF A130010051500000930 D/F 25/05/2017, SEGUN COMUNICACION INT-TC-2017-13724 D/F 23/05/2017, POR SERVICIO TELEFONICO CORRESPONDIENTE AL MES  DE MAYO  2017.</t>
  </si>
  <si>
    <t>INTEGRAL TRAINING SOLUTION, SRL</t>
  </si>
  <si>
    <t>PAGO FACTURA No. FAC-008120 CON NCF A010010011500000556 D/F 14/06/2017, SEGUN OC 3411-1 D/F 09/06/2017 Y COMUNICACION INT-TC-2017-14005 D/F 06/06/2017, POR CAPACITACION EN SEMINARIO TALLER TITULADO "COMUNICACION INTERNA" PARA LA SRA. JOANNE LEMBERT, ENCARGADA DE RELACIONES LABORALES EN ESTE TC.</t>
  </si>
  <si>
    <t>ALMACENES ORIENTALES C POR A</t>
  </si>
  <si>
    <t>PAGO FACTURA No. 13035 CON NCF A010010011500008269 D/F 28/06/2017, SEGUN OC 3424-2 D/F 14/06/2017 Y COMUNICACION INT-TC-2017-13894 D/F 01/06/2017, POR COMPRA DE VASOS DE CRISTAL, PARA SER UTLIZADAS EN LAS COCINAS DE AMBAS SEDES DE ESTE TC.</t>
  </si>
  <si>
    <t>MANAGEMENT CONSULTING GROUP, SRL</t>
  </si>
  <si>
    <t>PAGO FINAL FACTURA NCF A010010011500000144 D/F 05/06/2017, SEGUN OC 3335-1 D/F 23/05/2017 Y COMUNICACION INT-TC-2017-53, POR TALLER DE "INTEGRACION Y TRABAJO EN EQUIPO" PARA EL PERSONAL DE LA DIRECCION FINANCIERA DE ESTE TC.</t>
  </si>
  <si>
    <t>FERRETERIA CIMA S.R.L.</t>
  </si>
  <si>
    <t>PAGO FACTURA No. 796619 CON NCF A010010031500000302 D/F 27/06/2017, SEGUN OC 3447-4 D/F 22/06/2017 Y COMUNICACIONES ANEXAS, POR COMPRA DE PINTURA Y MATERIALES, PARA PINTAR LOS MACETEROS Y LOS BORDILLOS DE LA SEDE CENTRAL DE ESTE TC.</t>
  </si>
  <si>
    <t>AGENCIA BELLA SAS</t>
  </si>
  <si>
    <t>PAGO FACTURA No. 31-2-019060 CON NCF A010030021500001416 D/F 29/06/2017, SEGUN OC 3452-1 D/F 22/06/2017 Y COMUNICACION PTC-JDG-285-2017 D/F 08/06/2017, POR COMPRA DE CASCO PROTECTOR PARA EL USO DEL SR. LUIS ROSARIO (MENSAJERO EXTERNO DE PRESIDENCIA) DE ESTE TC.</t>
  </si>
  <si>
    <t>MIGUELINA BUFFET, SRL</t>
  </si>
  <si>
    <t>PAGO FACTURA NCF A010010011500000194 D/F 28/06/2017, SEGUN OC 3267-2 D/F 24/04/2017 Y COMUNICACION DPyD-TC-59-2017 D/F 17/04/2017, POR SERVICIO DE REFRIGERIO, EN OCASION A LA CHARLA DE "SENSIBILIZACION: FORMACION GENERAL Y FUNDAMENTOS DE ISO-9001:2015" PARA TODO EL PERSONAL DE ESTE TC.</t>
  </si>
  <si>
    <t>PAGO FACTURAS NOS. 2700192112 Y 2700192058 CON NCF A040010011500014181, 14176 D/F 21/06/2017 RESPECTIVAMENTE Y COMUNICACIONES ANEXAS, POR DEDUCIBLE DEL RECLAMO No. 267202 DEL VEHICULO NISSAN FRONTIER ASIGNADO A LA DIRECCION DE COMUNICACIONES Y MANTENIMIENTO DE JEEPETA: NISSAN PATROL Y62, AÑO 2011, ASIGNADO AL MAGISTRADO JOTTIN CURY DE ESTE TC.</t>
  </si>
  <si>
    <t>GENIRA GOMEZ DIAZ</t>
  </si>
  <si>
    <t>REEMBOLSO POR CENA OFRECIDA POR EL MAGISTRADO PRESIDENTE, EN ACTIVIDADES INHERENTES A SU INVESTIDURA, S/ CORREO D/F 21/06/2017 Y FACTURA NCF A010020021500000476 D/F 23/06/2017.</t>
  </si>
  <si>
    <t>COMPRA DE USD4,392.00 DOLARES A UNA TASA DOP47.53 POR CONCEPTO DE VIATICOS CORRESPONDIENTES A LOS MAGISTRADOS JUSTO PEDRO CASTELLANOS Y RAFAEL DIAZ FILPO, QUIENES VIAJARAN A LA CIUDAD DE PANAMA, PARA EL "VI CONGRESO PANAMEÑO DE DERECHO PROCESAL CONSTITUCIONAL" EN REPRESENTACION DEL TRIBUNAL, DEL 19 AL 21/07/2017, SEGUN COMUNICACION INT-TC-2017-14244 D/F 21/06/2017.</t>
  </si>
  <si>
    <t>COMPRA DE EUR1,140.00 EUROS A UNA TASA DOP57.00 POR CEONCEPTO DE VIATICOS CORRESPONDIENTES A LAIA VERONICA ROJAS ALFAU, ASESORA DE LA PRESIDENCIA, QUIEN VIAJARA A ESPAÑA, PARA ASISTIR AL CONGRESO INTERNACIONAL "CONSTITUCIONALIZANDO LA GLOBALIZACION" EN LA UNIVERSIDAD DE CASTILLA LA MANCHA, DEL 12 AL 14/07/2017, SEGUN COMUNICACION INT-TC-2017-14371 D/F 28/06/2017.</t>
  </si>
  <si>
    <t>BANCO DE RESERVAS</t>
  </si>
  <si>
    <t>PAGO PRESTAMO  EMPLEADO FELIZ NO.632-01-240-010604-0 OTORGADO POR ESA ENTIDAD BANCARIA A FAVOR DE LEUDI ROSARIO CLETO, CUDELA DE IDENTIDAD Y ELECTORAL NO. 001-1789382-6, QUIEN YA NO PERTENECE A LOS SERVIDORES DE ESTE TRIBUNAL CONSTITUCIONAL.</t>
  </si>
  <si>
    <t>COMPENSACION POR SERVICIOS BRINDADOS A LA MAGISTRADA KATIA MIGUELINA JIMENEZ EN EL TALLER INTERNACIONAL SOBRE PERIODISMO CON PERSPECTIVA DE GENERO, EN EL HOTEL SHERATON SANTO DOMINGO, LOS DIAS 6 Y 7/07/2017, EN HORARIO DE 7:00 AM A 10:00 PM, SEGÚN COMUNICACION OFIC. 0031/2017 D/F 05/07/2017.</t>
  </si>
  <si>
    <t>VIATICOS A FAVOR DE JOSE MIGUEL PEGUERO POR VIAJE A AZUA, PARA EL VELATORIO DE LA SEÑORA AUSTRIA FILPO VDA. DIAZ EN FECHA 02/07/2017, SEGÚN COMUNICACIÓN INT-TC-2017-14479 D/F 04/07/2017.</t>
  </si>
  <si>
    <t>WORLDWIDE SEGUROS S A</t>
  </si>
  <si>
    <t>PAGO FACTURA No. 42586 CON NCF A010010011500000618 D/F 26/06/2017 POR EL VALOR DE USD 45,603.63 A UNA TASA DOP 47.5249, SEGUN POLIZA No. SWCV-00171, MENOS CREDITO No. 269951 CON NCF A010010010400017930 POR EL VALOR DE USD634.49 D/F 01/03/2017 Y COMUNICACION INT-TC-2017-14412 D/F 29/06/2017, POR SEGURO DE VIDA DE MAGISTRADOS Y DIRECTORES, CORRESPONDIENTE AL PERIODO 01/07/2017 AL 01/01/2018.</t>
  </si>
  <si>
    <t>VIATICOS A FAVOR DE OLGA PAULINO POR VIAJE A BARAHONA, PARA UN LEVANTAMIENTO EN ESA CIUDAD EN FECHA 13/07/2017, SEGÚN COMUNICACIÓN DICC-179-2017 D/F 11/07/2017.</t>
  </si>
  <si>
    <t>VIATICOS A FAVOR DE ANDRES AGRAMONTE POR VIAJE A MONTE CRISTI, SANTIAGO RODRIGUEZ Y SANTIAGO DE LOS CABALLEROS, PARA UN LEVANTAMIENTO EN SAS CIUDADES EN FECHA 13/06/2017, SEGÚN COMUNICACIÓN DPYD-TC-84-2017 D/F 16/06/2017.</t>
  </si>
  <si>
    <t>ALTICE HISPANIOLA, S. A.</t>
  </si>
  <si>
    <t>PAGO FACTURA NO. CC201707055200537792 CON NCF A260010050100424347 D/F 05/07/2017, SEGUN COMUNICACION INT-TC-2017-14460 D/F 03/07/2017, POR SERVICIOS DE TELEFONIA MOVIL, CORRESPONDIENTE AL MES DE JUNIO 2017. DOP 536,329.55, MENOS: RETENCION 5%</t>
  </si>
  <si>
    <t>PAGO FACTURA No. 01-229842 CON NCF A010050011500001332 D/F 06/06/2017 Y COMUNICACION INT-TC-2017-13662 D/F 19/05/2017, POR MANTENIMIENTO A MOTOCICLETA, HONDA FALCON, COLOR: NEGRO, AÑO:2013, ASIGNADO AL SR. LUCIANO VINIEL (FRANQUEADOR) DEL MAGISTRADO PRESIDENTE DE ESTE TC. DOP 32,756.48, MENOS: RETENCION 5%</t>
  </si>
  <si>
    <t>PAGO FACTURA NO. CC201707055200527744 CON NCF A260010050100416290 D/F 05/07/2017, SEGUN COMUNICACION INT-TC-2017-14460 D/F 03/07/2017, POR SERVICIOS DE INTERNET, CORRESPONDIENTE AL MES DE JUNIO 2017. DOP 22,386.00, MENOS: RETENCION 5%</t>
  </si>
  <si>
    <t>OD DOMINICANA CORP</t>
  </si>
  <si>
    <t>PAGO FACTURA No. 1500002804 CON NCF A010010011500002804 D/F 26/06/2017, SEGUN OC 3328-1 D/F 19/05/2017 Y COMUNICACION DS-TC-062-2017 D/F 05/04/2017, POR COMPRA DE MOBILIARIOS PARA SUSTITUIR LAS QUE ESTAN EN LA CASA DE GUARDIA DE LA SEDE CENTRAL. DOP 18,254.77, MENOS: RETENCION 5%</t>
  </si>
  <si>
    <t>WINDTELECOM S A</t>
  </si>
  <si>
    <t>PAGO FACTURA No. 2017-08-0000060662 CON NCF A020030011500015003 D/F 02/07/2017, NUMERO DE CLIENTE 163859 Y COMUNICACIÓN INT-TC-2017-14461 D/F 03/07/2017, POR EL SERVICIO DE TELEVISION POR CABLE DE LAS INSTALACIONES DEL TC DE LA PLAZA DE LA BANDERA, POR EL PERIODO COMPRENDIDO ENTRE EL 02/06/2017 AL 01/07/2017. DOP 5,824.94, MENOS: RETENCION 5%</t>
  </si>
  <si>
    <t>CIVTHEN S.R.L.</t>
  </si>
  <si>
    <t>PAGO FACTURA NCF A010010011500000007 D/F 12/06/2017, SEGUN OC 2902-01 D/F 16/12/2016 Y COMUNICACIONES ANEXAS, POR CONFECCION DE SEIS (6) GABINETES DE PARED, PARA LOS DESPACHOS DE LOS MAGISTRADOS VICTOR GOMEZ BERGES Y VICTOR JOAQUIN CASTELLANOS  DE ESTE TC. DOP 70658.40, MENOS: RETENCION 5%</t>
  </si>
  <si>
    <t>LAURA PATRICIA RIZEK BONNELLY</t>
  </si>
  <si>
    <t>PAGO FACTURA No. 35 CON NCF A010010011500000035 D/F 14/06/2017, COMUNICACIÓN INT-TC-2017-14389 D/F 28/06/2017 Y CONTRATO D/F 30/05/2017, POR SERVICIO DE ALMUERZOS PARA LOS MAGISTRADOS DE ESTE TC., EN LA CELEBRACION DEL PLENO, CORRESPONDIENTE AL MES DE MAYO. (1/3) DOP 40,710.00, MENOS: RETENCION 5% Y 100% ITBIS</t>
  </si>
  <si>
    <t>LEUDI ROSARIO CLETO</t>
  </si>
  <si>
    <t>PAGO DE PRESTACIONES Y DERECHOS ADQUIRIDOS POR DESVINCULACION DE LA POSICION DE COORDINADOR DE APLICACIONES, EN EL DEPARTAMENTO DE APLICACIONES DE LA DIRECCION DE TECNOLOGIA DE LA INFORMACION Y COMUNICACIONES, CON EFECTIVIDAD AL 19 DE JUNIO 2017, SEGUN COMUNICACION INT-TC-2017-14352 D/F 27/06/2017, CALCULO REALIZADO POR LA DIRECCION DE GESTION HUMANA Y NOMINA ANEXA. DOP 43,221.67</t>
  </si>
  <si>
    <t>COMPAÑÍA DOMINICANA DE TELEFONOS, S. A.</t>
  </si>
  <si>
    <t>PAGO FACTURA NO. 47 CON NCF A010010011501881382 D/F 28/06/2017 Y COMUNICACION INT-TC-2017-14417 D/F 29/06/2017, POR SERVICIO DE INTERNET REDUNDANTE CORRESPONDIENTE AL MES DE JUNIO 2017. DOP 130,034.31, MENOS: RETENCION 5%</t>
  </si>
  <si>
    <t>PAGO FACTURA No. 00026824 CON NCF A010010011500002129 D/F 16/06/2017, SEGUN OC 3393-1 D/F 06/06/2017 Y COMUNICACION DICC-108-2017 D/F 23/05/2017, POR SERVICIO DE REFRIGERIO, EN OCASION AL CONVERSATORIO EN EL COLEGIO MEDICO DOMINICANO, DIRIGIDO A LOS COMPETITIVOS DE LA MEDICINA, REALIZADO EL 10/06/2017. DOP 152,255.40, MENOS: RETENCION 5%</t>
  </si>
  <si>
    <t>OFFITEK, SRL</t>
  </si>
  <si>
    <t>PAGO FACTURA No. 133546 CON NCF A010010011500013777 D/F 29/06/2017, SEGUN OC 3453-2 D/F 26/06/2017 Y COMUNICACION DS-TC-093-2017 D/F 25/05/2017, POR COMPRA DE UN (1) TAMBOR DE IMAGEN PARA IMPRESORA LASER JET 100 DEL DEPTO. DE SEGURIDAD DE ESTE TC. DOP 4,944.20, MENOS: RETENCION 5%</t>
  </si>
  <si>
    <t>DONCELLA, S.R.L.</t>
  </si>
  <si>
    <t>PAGO FACTURA No. 500001670 CON NCF A010010011500001670 D/F 25/04/2017, SEGUN COMUNICACION INT-TC-2017-13981 D/F 06/06/2017 Y SOLICITUD INT-TC-2017-14497 D/F 04/07/2017, POR LAVADO Y SECADO DE LAS ALFOMBRAS DEL AREA DEL SALON DEL PLENO DE ESTE TC. DOP 7,032.80, MENOS: RETENCION 5%</t>
  </si>
  <si>
    <t>YANELA ALTAGRACIA HERNANDEZ CEDEÑO</t>
  </si>
  <si>
    <t>APORTE ECONOMICO PARA LA PUESTA EN ESCENA DEL ESPECTACULO TEATRAL  “BACHATA”, EN LA SALA RAVELO DEL TEATRO NACIONAL, DEL 26 AL 30 DE JULIO 2017, SEGÚN COMUNICACIÓN D/F 07/07/2017 Y APROBACION DEL MAGISTRADO PRESIDENTE EN FECHA D/F 10/07/2017.</t>
  </si>
  <si>
    <t>CAPACITACION ESPECIALIZADA (CAES), SRL</t>
  </si>
  <si>
    <t>PAGO FACTURA No. 4266 Y 4483 CON NCF A010010011500000274 D/F 29/03/2017 Y NCF A010010011500000290 D/F 02/05/2017 RESPECTIVAMENTE, SEGUN OC 3129-2 D/F 15/03/2017, 3226-1 D/F 07/04/2017 Y COMUNICACIONES ANEXAS, SERVICIO DE CURSO EN "OFFICE" Y DIPLOMADO EN "COMPRAS Y CONTRATACIONES DEL SECTOR PUBLICO" PARA EL SR. OSCAR GARCIA (AUXILIAR ADMINISTRATIVO) Y LAS SEÑORAS CARMEN MASSIELLE GONZALEZ Y YELYN CEDANO (SOPORTES DE ADQUISICION), EMPLEADOS DE ESTE TC.</t>
  </si>
  <si>
    <t>BONO EDUCATIVO ADMINISTRATIVO</t>
  </si>
  <si>
    <t>BONO EDUCATIVO ADMINISTRATIVO CORRESPONDIENTE AL AÑO 2017</t>
  </si>
  <si>
    <t>BONO EDUCATIVO MILITARES</t>
  </si>
  <si>
    <t>BONO EDUCATIVO MILITARES CORRESPONDIENTE AL AÑO 2017</t>
  </si>
  <si>
    <t>VIATICOS A FAVOR DEL PERSONAL DE LA DIRECION DE COMUNICACIONES, POR VIAJE A BARAHONA, PARA UN LEVANTAMIENTO EN ESA CIUDAD EN FECHA 13/07/2017, SEGÚN COMUNICACIÓN INT-TC-2017-14616 D/F 11/07/2017.</t>
  </si>
  <si>
    <t>VIATICOS A FAVOR DE LEONOR DEL CARMEN TEJADA POR VIAJE A BARAHONA EN FECHA 13/07/2017, SEGÚN COMUNICACIÓN DDP-TC-2017-00157 D/F 11/07/2017.</t>
  </si>
  <si>
    <t>VIATICOS A FAVOR DE ALBERT CORDERO POR COMPENSACION POR RECIBIR AL SEÑOR BENIGNO PENDAS GARCIA, DIRECTOR DEL CENTRO DE ESTUDIOS POLITICOS Y CONSTITUCIONALES DEL REINO DE ESPAÑA, QUIEN NOS VISITARA CON MOTIVO DE LA VONFERENCIA QUE IMPARTIRA Y LA SUSCRIPCION DE CONVENIO, EN FECHA 15/07/2017, SEGUN COMUNICACION DRII-94 D/F 12/07/2017.</t>
  </si>
  <si>
    <t>VIATICOS A FAVOR DE MAYOBANEX ARIAS POR VIAJE A LA VEGA, PARA LA CONFERENCIA "LA CONSTITUCIONALIZACION DEL HIMNO NACIONAL" DICTADA POR EL MAGISTRADO WILSON GOMEZ EN FECHA 17/07/2017, SEGÚN COMUNICACIÓN INT-TC-2017-14545 D/F 07/07/2017.</t>
  </si>
  <si>
    <t>VIATICOS A FAVOR DE JOSEFINA MONTAS UREÑA POR VIAJE A SAN PEDRO DE MACORIS, PARA EL CICLO DE VISITAS EN RELACION AL CONCURSO ENSAYOS SOBRE TEMAS CONSTITUCIONALES EN FECHA 06/07/2017, SEGÚN COMUNICACIÓN DDDCD-TC-197-2017 D/F 05/07/2017.</t>
  </si>
  <si>
    <t>VIATICOS A FAVOR DE WILLKELLY ALCANTARA POR VIAJE A BARAHONA, PARA CUBRIR EL LEVANTAMIENTO PARA LA JORNADA DE JUSTICIA Y DERECHO CONSTITUCIONAL EN FECHA 13/07/2017, SEGÚN COMUNICACIÓN ANEXA DE FECHA 11/07/2017.</t>
  </si>
  <si>
    <t>VIATICOS A FAVOR DE LEONOR DEL CARMEN TEJADA CURIEL POR CIAJE A SAN CRISTOBAL PARA IDENTIFICAR LAS PAREDES PARA LOS MURALES EN LA JORNADA DE ARTE URBANO, QUE SE REALIZARA DENTRO DE LAS ACTIVIDADES INSTITUCIONALES RELACIONADAS AL 173 ANIVERSARIO DE LA CONSTITUCION, SEGUN COMUNICACION DDP-TC-2017-00143 D/F 06/07/2017.</t>
  </si>
  <si>
    <t>REPRESENTACIONES PLAZA, SRL</t>
  </si>
  <si>
    <t>PAGO FACTURA NCF A010010011500000092 D/F 28/06/2017, SEGUN OC 3444-1 D/F 21/06/2017 Y COMUNICACION INT-TC-2017-13432 D/F 09/05/2017, POR COMPRA DE SEIS (6) DISPENSADORES DE PAPEL TOALLA PARA REMOZAMIENTO DE LOS BAÑOS DE LA SEDE CENTRAL DE ESTE TC. DOP 15,930.00, MENOS: RETENCION 5%</t>
  </si>
  <si>
    <t>DISTRIBUIDORA Y LIBRERIA MEDINA SRL</t>
  </si>
  <si>
    <t>PAGO FACTURA No. 996 CON NCF A010010011500001044 D/F 27/06/2017, SEGUN OC 3441-1 D/F 21/06/2017 Y COMUNICACION INT-TC-2017-121 D/F 12/06/2017, POR COMPRA DE UNA (1) MAQUINA SUMADORA DE DOCE DIGITOS, PARA EL DEPTO. DE CONTABILIDAD. DOP 5,093.55, MENOS: RETENCION 5%</t>
  </si>
  <si>
    <t>EDITORA DEL CARIBE SA</t>
  </si>
  <si>
    <t>PAGO FACTURA No. 001928 CON NCF A010030021500007897 D/F 21/06/2017, SEGUN OC 3423-1 D/F 13/06/2017 Y COMUNICACION INT-TC-2017-13940 D/F 05/06/2017, POR SERVICIO DE PUBLICACION DE LOS GANADORES DE LA CONVOCATORIA "ME GRADUO CON EL TC-RD". DOP 93,714.66, MENOS: RETENCION 5%</t>
  </si>
  <si>
    <t>HUMANO SEGUROS, S.A.</t>
  </si>
  <si>
    <t>PAGO FACTURA NO. 195203 CON NCF A020010011500001566 D/F 06/07/2017, SEGÚN POLIZA 96-95-185065 Y COMUNICACIÓN INT-TC-2017-14567 D/F 07/07/2017, PARA SEGURO MEDICO PLAN OPCIONAL PARA TERCEROS, CORRESPONDIENTE AL MES DE JULIO. DOP 58,728.50, MENOS: RETENCION 5%</t>
  </si>
  <si>
    <t>CORPORACION DEL ACUEDUCTO DE SANTO DOMINGO</t>
  </si>
  <si>
    <t>PAGO FACTURA No. 56646372 CON NCF A020010010114716010 D/F 04/07/2017, CODIGO SISTEMA No. 39966 Y COMUNICACIÓN INT-TC-2017-14594 D/F 10/07/2017, POR SERVICIO DE AGUA POTABLE SUMINISTRADA AL LOCAL MIRADOR NORTE DE ESTE TC., CORRESPONDIENTE AL MES DE JULIO 2017.</t>
  </si>
  <si>
    <t>AYUNTAMIENTO DEL DISTRITO NACIONAL</t>
  </si>
  <si>
    <t>PAGO FACTURA No. 22475271 CON NCF A020010011500017282 D/F 03/07/2017, CONTRATO No. 35160 Y COMUNICACIÓN INT-TC-2017-14595 D/F 10/07/2017, POR SERVICIO DE RECOGIDA DE BASURA, CORRESPONDIENTE AL MES DE JULIO 2017.</t>
  </si>
  <si>
    <t>HUMANOS SEGUROS</t>
  </si>
  <si>
    <t>PAGO FACTURA No. 195204 CON NCF A020010011500001567 D/F 06/07/2017, SEGÚN POLIZA No. 96-95-185066 Y COMUNICACIÓN INT-TC-2017-14565 D/F 07/07/2017, PARA SEGURO MEDICO PLAN SUPERIOR DEL CUERPO DE SEGURIDAD DE ESTE TC., CORRESPONDIENTE AL MES DE JULIO 2017.</t>
  </si>
  <si>
    <t>PAGO FACTURA No. 195200 CON NCF A020010011500001563 D/F 06/07/2017, SEGUN POLIZA No. 96-95-184882 Y COMUNICACION INT-TC-2017-14563 D/F 07/07/2017, PARA SEGURO MEDICO PLAN PLATINUM DE PADRES DE MAGISTRADOS Y DIRECTORES DE ESTE TC, CORRESPONDIENTE AL MES DE JULIO 2017. DOP 80,351.59, MENOS: RETENCION 5%</t>
  </si>
  <si>
    <t>VIATICOS A FAVOR DE LEONOR DEL CARMEN TEJADA CURIEL POR VIAJE A SAN PEDRO DE MACORIS EN FECHA 06/07/2017, SEGÚN COMUNICACIÓN DDP-TC-2017-00156 D/F 11/07/2017.</t>
  </si>
  <si>
    <t>MARCOS ANTONIO CRUZ GARCIA</t>
  </si>
  <si>
    <t>PAGO FACTURA NCF A010010011500000022 D/F 05/07/2017, ADENDA AL CONTRATO D/F 01/10/2016 Y COMUNICACION INT-TC-2017-14508 D/F 05/07/2017, POR SERVICIO DE ASESORIA JURIDICA, CORRESPONDIENTE AL MES DE JULIO 2017. (10/12) DOP 91,804.00, MENOS: RETENCION 10% ISR Y 100% ITBIS</t>
  </si>
  <si>
    <t>CONSORCIO DE TARJETAS DOMINICANAS, S.  A.</t>
  </si>
  <si>
    <t>PAGO POR RECARGA DE LA CUENTA DE PASO RAPIDO No. 71225, PARA SER UTILIZADOS POR LA FLOTILLA OPERATIVA DE LOS VEHICULOS DE ESTE TC, S/ COMUNICACIÓN INT-TC-2017-14313 D/F 26/06/2017 Y SOLICITUD INT-TC-2017-14411 D/F 29/06/2017. DOP 10,000.00, MENOS: RETENCION 5%</t>
  </si>
  <si>
    <t>CONDE PUBLICIDAD SRL</t>
  </si>
  <si>
    <t>PAGO FACTURA NCF A 010010011500000086 D/F 01/07/2017, SEGÚN ADENDA LA CONTRATO D/F 19/03/2017 Y COMUNICACIÓN INT-TC-2017-14341 D/F 27/06/2017, POR ARRENDAMIENTO DEL EDIFICIO CONDE, CORRESPONDIENTE AL PERIODO QUE ABARCA DEL 19/06/2017 AL 19/07/2017. (4/12) DOP 273,199.50, MENOS: RETENCION 5% ISR</t>
  </si>
  <si>
    <t>LIBRAMIENTO NO.20-1</t>
  </si>
  <si>
    <t>LIBRAMIENTO N0 20-1 CORRESPONDIENTE AL MES DE JULIO DEL AÑO 2017</t>
  </si>
  <si>
    <t>PROGRAMA DE LAS NACIONES UNIDAS PARA EL DESARROLLO</t>
  </si>
  <si>
    <t>DESEMBOLSO DE USD356,056.03, A UNA TASA DE DOP 47.3957, POR REVISION NO. 8 EN EL MARCO DEL "FORTALECIMIENTO DE LAS CAPACIDADES DE GESTION OPERATIVA Y PLANIFICACION ESTRATEGICA DE ESTE TC" NO. 82259, S/ DOCUMENTO DEL PROYECTO ANEXO Y COMUNICACIÓN INT-TC-2017-14523 D/F 05/07/2017. DOP 16,875,524.78</t>
  </si>
  <si>
    <t>BONANZA RENT A CAR, S.A.</t>
  </si>
  <si>
    <t>PAGO FACTURA No. 45356 CON NCF A010010011500000956 D/F 18/01/2017 Y COMUNICACION INT-TC-2017-14234 D/F 20/06/2017 Y , POR ALQUILER DE VEHICULO POR DIEZ (10) DIAS ADICIONALES PARA EL MAGISTRADO RAFAEL DIAZ FILPO DE ESTE TC. DOP 47,075.20, MENOS: RETENCION 5%</t>
  </si>
  <si>
    <t>ROSARIO &amp; PICHARDO, SRL (EMELY TOURS)</t>
  </si>
  <si>
    <t>PAGO FACTURA No. 00255951 CON NCF A010010011500002051 D/F 16/06/2017, SEGUN OC 3416-1 D/F 12/06/2017,REQUERIMIENTO DRII-70 Y COMUNICACION INT-TC-2017-14257 D/F 22/06/2017, POR COMPRA DE BOLETO AEREO PARA EL MAG. IDELFONSO REYES, PARA CHEQUEO MEDICO.</t>
  </si>
  <si>
    <t>LUBRICANTES DIVERSOS, SRL (LUDISA)</t>
  </si>
  <si>
    <t>PAGO FACTURA No. 1000302329 CON NCF A010010011500004223 D/F 28/06/2017, SEGUN OC 3356-1 D/F 29/05/2017 Y COMUNICACION INT-TC-2017-13617 D/F 17/05/2017, POR COMPRA DE CUATRO (4) NEUMATICOS PARA VEHICULO TIPO: SEDAM, LEXUS GS-250, AÑO: 2013, COLOR: NEGRO, ASIGNADO  A LA MAGISTRADA KATIA MIGUELINA JIMENEZ DE ESTE TC.</t>
  </si>
  <si>
    <t>VIATICOS A FAVOR DE WILLKELLY ALCANTARA POR VIAJE A LA PROVINCIA LA VEGA, PARA CUBRIR "LA CONSTITUCIONALIZACION DEL HIMNO NACIONAL" EN FECHA 18/07/2017 SEGÚN COMUNICACIÓN ANEXA DE FECHA 03/07/2017.</t>
  </si>
  <si>
    <t>VIATICOS A FAVOR DEL PERSONAL DEL DEPARTAMENTO DE DIFUSION Y DIVULGACION DE LA CONSTITUCION DOMINICANA POR VIAJE A COTUI, PROVINCIA SANCHEZ RAMIREZ, PARA EL CICLO DE CHARLAS "CONSTITUCION, DEBERES Y DERECHOS FUNDAMENTALES" Y TALLER DE SEGUIMIENTO Y MONITOREO "JORNADA DE SENSIBILIZACION DE SIMBOLOS PATRICOS" EN FECHA 19-20/07/2017, SEGUN COMUNICACION DDCD-TC-194-2017 D/F 03/07/2017.</t>
  </si>
  <si>
    <t>PAGO A LA DGII, LAS RETENCIONES HECHAS A NUESTROS EMPLEADOS, CORRESPONDIENTE AL MES DE JUNIO DE 2017, (IR-3).</t>
  </si>
  <si>
    <t>PAGO FACTURA No. 31624 CON NCF A010010011500000710 D/F 24/06/2017, SEGUN POLIZA No. 30-92-000249 Y COMUNICACION INT-TC-2017-14589 D/F 10/07/2017, POR SEGURO DE VIDA DE LOS EMPLEADOS DE ESTE TC, CORRESPONDIENTE AL MES DE JULIO 2017. DOP 109,851.42, MENOS: RETENCION 5%</t>
  </si>
  <si>
    <t>PAGO FACTURA NO. 195201 CON NCF A020010011500001564 D/F 06/07/2017, SEGUN POLIZA No. 96-95-184883 Y COMUNICACION INT-TC-2017-14564 D/F 07/07/2017, PARA SEGURO MEDICO PLAN PLATINUM DE MAGISTRADOS Y DIRECTORES DE ESTE TC., CORRESPONDIENTE AL MES DE JULIO 2017. DOP 301,241.99, MENOS: RETENCION 5%</t>
  </si>
  <si>
    <t>PAGO FACTURA No. 195202 CON NCF A020010011500001565 D/F 06/07/2017, SEGUN POLIZA No. 96-95-185064, MENOS NOTA DE CREDITO No. 15773 CON NCF A020010010400013122 POR EL VALOR DE DOP1,848.00  D/F 17/06/2017 Y COMUNICACION INT-TC-2017-14561 D/F 07/07/2017, PARA SEGURO MEDICO PLAN MAX, DE LOS EMPLEADOS DEL TC., CORRESPONDIENTE AL MES DE JULIO 2017. DOP 1,532,494.45, MENOS: RETENCION 5%</t>
  </si>
  <si>
    <t>PAGO FACTURA NO. 195205 CON NCF A020010011500001568 D/F 06/07/2017, SEGUN POLIZA No. 96-95-185067 Y COMUNICACION INT-TC-2017-14566 D/F 07/07/2017, PARA SEGURO MEDICO PLAN ROYAL, DE LOS EMPLEADOS DEL TC., CORRESPONDIENTE AL MES DE JULIO 2017. DOP 20,440.23, MENOS: RETENCION 5%</t>
  </si>
  <si>
    <t>VIAMAR S. A. (GRUPO VIAMAR)</t>
  </si>
  <si>
    <t>PAGO FACTURA No. Q1-FT-P315901 CON NCF A090020011500001247 D/F 03/07/2017 Y COMUNICACION INT-TC-2017-14515 D/F 04/07/2017, POR MANTENIMIENTO DE VEHICULO TIPO JEEPETA, FORD ESCAPE, COLOR: BLANCO, AÑO: 2016, ASIGNADO A LA DIRECTORA ADMINISTRATIVA DE ESTE TC. DOP 4,278.03, MENOS: RETENCION 5%</t>
  </si>
  <si>
    <t>PAGO FACTURA No. 2700191642 CON NCF A040010011500014139 D/F 14/06/2017 Y COMUNICACION INT-TC-2017-14462 D/F 03/07/2017, POR MANTENIMIENTO Y REPARACION DE VEHICULO TIPO JEEPETA, NISSAN PATROL Y62, COLOR: NEGRO, AÑO: 2011, ASIGNADO AL MAGISTRADO RAFAEL DIAZ FILPO DE ESTE TC. DOP 22,582.77, MENOS: RETENCION  5%</t>
  </si>
  <si>
    <t>REEMBOLSO POR CENA OFRECIDA POR EL MAGISTRADO PRESIDENTE, EN OCASION DE LA VISITA DE LOS DOCTORES DOMINGO GARCIA BELAUNDE Y JOSE FELIX PALOMINO, S/ CORREO D/F 29/06/2017 Y FACTURA NCF A010010011500003429 D/F 30/06/2017.</t>
  </si>
  <si>
    <t>REEMBOLSO POR CENA OFRECIDA POR EL MAGISTRADO PRESIDENTE, EN ACTIVIDADES INHERENTES A SU INVESTIDURA, S/COMUNICACION PTC-JDG-310-2017 D/F 27/06/2017 Y FACTURA NCF A010010011500003425 D/F 22/06/2017.</t>
  </si>
  <si>
    <t>TELEOPERADORA DEL NORDESTE SRL</t>
  </si>
  <si>
    <t>PAGO FACTURA NCF A010010011500000518 D/F 03/07/2017, SEGUN CONTRATO SUSCRITO ENTRE LAS PARTES EN FECHA 04/07/2016 Y COMUNICACION INT-TC-2017-14617 D/F 11/07/2017, POR TRANSMISION DEL PROGRAMA "LA VOZ DEL TRIBUNAL CONSTITUCIONAL", CORRESPONDIENTE AL MES DE JUNIO 2017. (11/12) DOP 50,000.00, MENOS: RETENCION 5%</t>
  </si>
  <si>
    <t>FLORISTERIA ZUNIFLOR SRL</t>
  </si>
  <si>
    <t>PAGO FACTURA No. FT-4256 CON NCF A010010011500007433 D/F 26/06/2017,SEGUN COMUNICACION INT-TC-2017-14326 D/F 26/06/2017 Y SOLICITUD INT-TC-2017-14444 D/F 30/06/2017, POR ELABORACION DE ARREGLO DE GLOBOS POR EL NACIMIENTO DEL HIJO DE LA SRA. SARA REYES (COORDINADORA DE CAPACITACION Y DESAROLLO) DE ESTE TC. DOP 2,832.00, MENOS: RETENCION 5%</t>
  </si>
  <si>
    <t>PEDRO PABLO DE JESIS ECHAVARRIA RIVERA</t>
  </si>
  <si>
    <t>PAGO FACTURA NCF A010010011500000023 D/F 07/06/2017, SEGUN CONTRATO D/F 01/12/2016 Y COMUNICACION INT-TC-2017-14562 D/F 07/07/2017, POR REACONDICIONAMIENTO Y MANTENIMIENTO DE AREAS VERDES, PLANTAS ORNAMENTALES Y JARDINERAS UBICADAS EN AMBAS SEDES DE ESTE TC., CORRESPONDIENTE AL MES DE JUNIO. (7/12) DOP 30,000.00, MENOS: RETENCION  2% ISR Y 100% ITBIS</t>
  </si>
  <si>
    <t>EDITORA LISTIN DIARIO S A</t>
  </si>
  <si>
    <t>PAGO FACTURA No. 954271 CON NCF A020010021500013347 D/F 06/07/2017 Y COMUNICACION INT-TC-2017-14637 D/F 11/07/2017, POR PUBLICACION DEL FALLECIMIENTO DE LA SEÑORA AUSTRIA COLOMBINA FILPO, MADRE DEL MAGISTRADO RAFAEL DIAZ FILPO DE ESTE TC. DOP 17,523.00, MENOS: RETENCION 5%</t>
  </si>
  <si>
    <t>CALTEC SCORING TECHNOLOGIES, S.A.</t>
  </si>
  <si>
    <t>PAGO FACTURA No. 68192 CON NCF A010010011500000545 D/F 05/07/2017, CONTRATO D/F 01/11/2016, CODIGO XC000000001 Y COMUNICACION INT-TC-2017-14578 D/F 10/07/2017, POR PLAN XCORE, PARA ACCESO DE INFORMACION A TRAVES DE DATACREDITO. (8/12) DOP 4,071.80, MENOS: RETENCION 5%</t>
  </si>
  <si>
    <t>CONSULTORES DE DATOS DEL CARIBE, SRL</t>
  </si>
  <si>
    <t>PAGO FACTURA No. 838026 CON NCF A010010011500004296 D/F 05/07/2017, CONTRATO DE FECHA 01/11/2016 Y COMUNICACION INT-TC-2017-14578 D/F 10/07/2017, POR CARGO FIJO DEL USO DEL SISTEMA DATA CREDITO. (8/12) DOP 4,275.39, MENOS: RETENCION 5%</t>
  </si>
  <si>
    <t>AGUA CRYSTAL S A</t>
  </si>
  <si>
    <t>PAGO FACTURA NOS. FV-02-1942682, FV-02-1942688, FV-02-1942951 YFV-02-1946114 CON NCF A010010011500069342, 69343, 69354, 69558 D/F 19/06/2017, 20/06/2017, 26/06/2017 RESPECTIVAMENTE Y COMUNICACION INT-TC-2017-14439 D/F 30/06/2017, POR COMPRA DE AGUA PURIFICADA PARA CONSUMO DEL PERSONAL DE ESTE TC. DOP 21,675.00, MENOS: RETENCION 5%</t>
  </si>
  <si>
    <t>VIATICOS A FAVOR DEL PERSONAL DEL DEPARTAMENTO DE INVESTIGACION Y CAPACITACION CONSTITUCIONAL POR VIAJE A PUERTO PLATA, PARA ASISTIR A REUNIONES CON LA ALCALDIA Y UNIVERSIDADES A FINES DE RECLUTAR EL PERSONAL PARA LA JORNADA CONSTITUCIONAL, EN FECHA 20/07/2017, SEGUN COMUNICACION DICC-181-2017 D/F 27/07/2017.</t>
  </si>
  <si>
    <t>VIATICOS A FAVOR DE ALAN DANIEL GARCIA FERRERAS POR VIAJE A SANCHEZ RAMIREZ, PARA CUBRIR EL TALLER DE SEGUIMIENTO Y MONITOREO DE LA JORNADA DE SENSIBILIZACION DE SIMBOLOS PATRIOS Y SU USO ADECUADO Y CICLO DE CHARLAS CONSTITUCION, DEBERES Y DERECHOS FUNDAMENTALES, EN FECHA 19-20/07/2017, SEGUN COMUNICACION ANEXA D/F 05/07/2017.</t>
  </si>
  <si>
    <t>VIATICOS A FAVOR DEL PERSONAL DEL DEPARTAMENTO DE SEGURIDAD POR VIAJE A LA VEGA, PARA UN LEVANTAMIENTO EN ESA CIUDAD EN FECHA 18/07/2017, SEGÚN COMUNICACIÓN DS-TC-114-2017 D/F 13/07/2017.</t>
  </si>
  <si>
    <t>APORTE CORRESPONDIENTE AL MES DE JULIO PARA LA CUENTA DEL PLAN DE PENSIONES MAGISTRADOS PARA SER UTILIZADA EN LA INVERSIONES &amp; RESERVAS, S.A. EN EL BANCO CENTRAL.</t>
  </si>
  <si>
    <t>BLINDAJES TECNOLOGICOS DEL CARIBE, S.R.L.</t>
  </si>
  <si>
    <t>PAGO ANTICIPADO DEL 50% DEL TOTAL ACORDADO DE USD42,952.00, A UNA TASA DE DOP47.5389, POR SERVICIO DE SUMINISTRO E INSTALACION DE TRES (3) KITS DE CRISTALES BLINDADOS NIVEL II, PARA TRES (3) VEHICULOS ASIGNADOS A MAGISTRADOS DE ESTE TC, S/ CONTRATO SUSCRITO ENTRE LAS PARTES EN FECHA 30/05/2017. DOP 2,041,890.83, MENOS: RETENCION 5%</t>
  </si>
  <si>
    <t>ADA MARIELA REYES GERMAN</t>
  </si>
  <si>
    <t>PAGO FACTURA No. G0023 CON NCF A010010011500000023 D/F 03/07/2017 Y ADENDA AL CONTRATO SUSCRITO ENTRE LAS PARTES EN FECHA  01/07/2016, POR SERVICIOS DE EVENTOS Y PROTOCOLO INSTITUCIONAL, CORRESPONDIENTE AL MES DE JUNIO 2017. (12/12) DOP 82,600.00, MENOS: RETENCION 10% ISR Y 100% ITBIS</t>
  </si>
  <si>
    <t>PAGO FACTURAS NOS. F0500019142 Y F0500019222 CON NCF A010080541500000113, 114 D/F 03/07/2017, 10/07/2017 RESPECTIVAMENTE Y COMUNICACIONES ANEXAS, POR LA COMPRA DE HIELO PARA CONSUMO DEL PERSONAL DE ESTE TC. DOP 6,000.00, MENOS: RETENCION 5%</t>
  </si>
  <si>
    <t>DELTA COMERCIAL, S. A.</t>
  </si>
  <si>
    <t>PAGO FACTURA No. 009910 CON NCF A020020021500025142 D/F 28/06/2017 Y COMUNICACION INT-TC-2017-14529 D/F 06/07/2017, POR MANTENIMIENTO DE VEHICULO TIPO: CARRO, TOYOTA COROLLA, COLOR: BLANCO, AÑO: 2013, PERTENECIENTE A ESTE TC. DOP 14,413.26, MENOS: RETENCION 5%</t>
  </si>
  <si>
    <t>DIPUGLIA PC OUTLET STORE, SRL</t>
  </si>
  <si>
    <t>PAGO FACTURA No. 17496 CON NCF A020020011500000368 D/F 05/07/2017, SEGUN OC 3378-1 D/F 02/06/2017 Y COMUNICACION  D/F 11/05/2017, POR COMPRA DE UNA (1) BATERIA PARA UPS DEL AREA DEL DATA CENTER, DE LA DIRECCION DE TECNOLOGIA DE ESTE TC. DOP 13,650.00, MENOS: RETENCION 5%</t>
  </si>
  <si>
    <t>PAGO FACTURA No. 1000302694 CON NCF A010010011500004226 D/F 30/06/2017, SEGUN OC 3425-1 D/F 13/06/2017 Y COMUNICACION INT-TC-2017-14086 D/F 12/06/2017, POR COMPRA DE CUATRO (4) NEUMATICOS PARA VEHICULO TIPO JEEPETA, FORD EXPLORER. AÑO:2012, COLOR: BLANCO, ASIGNADO AL SECRETARIO DE ESTE TC. DOP 31,104.80, MENOS: RETENCION 5%</t>
  </si>
  <si>
    <t>GRUPO ASTRO SRL</t>
  </si>
  <si>
    <t>PAGO FACTURAS NOS. FA1-00005716 Y FA1-00005799 CON NCF A020010021500000387,411 D/F 05/06/2017 Y 29/06/2017 RESPECTIVAMENTE, SEGUN OC 2990-1 D/F 01/02/2017 Y COMUNICACION INT-TC-2017-14553 D/F 07/07/2017, POR SERVICIO DE IMPRESIONES DE PROGRAMAS E INVITACIONES, EN OCASION A LA PRESENTACION DE JUECES DE LA PROVINCIA PEDERNALES. DOP 6,132.46, MENOS: RETENCION 5%</t>
  </si>
  <si>
    <t>IRIS MILAGROS ALTAGRACIA ASTACIO TEJADA</t>
  </si>
  <si>
    <t>PAGO ANTICIPADO DEL 50%, SEGUN OC 3478-1 D/F 05/07/2017 Y COMUNICACION INT-TC-2017-14275 D/F 22/06/2017, POR CONTRATACION DE CURSO DE ORTOGRAFIA Y REDACCION, PARA SERVIDORES DE ESTE TC. DOP 40,000.00, MENOS: RETENCION 10% ISR</t>
  </si>
  <si>
    <t>VIATICOS A FAVOR DE CRISTIAN FELICIANO POR VIAJE A BARAHONA, PARA UN LEVANTAMIENTO EN ESA CIUDAD EN FECHA 13/07/2017, SEGÚN COMUNICACIÓN TC-DCC-060-2017 D/F 12/07/2017.</t>
  </si>
  <si>
    <t>EDESUR DOMINICANA S A</t>
  </si>
  <si>
    <t>PAGO FACTURA NCF A010010011500717774 D/F 30/06/2017, SEGUN REFERENCIA DE PAGO No. 601894806003, NIC 6018948 Y COMUNICACIÓN INT-TC-2017-14558 D/F 07/07/2017, POR CONSUMO DE ENERGIA ELECTRICA, DE LA SEDE PRINCIPAL, POR EL PERIODO COMPREDIDO ENTRE EL 02/05/2017 AL 02/06/2017.</t>
  </si>
  <si>
    <t>PAGO FACTURA NCF A010010011500717197 D/F 30/06/2017, SEGUN REFERENCIA DE PAGO No. 619641603834, NIC 6196416 Y COMUNICACIÓN INT-TC-2017-14558 D/F 07/07/2017, POR CONSUMO DE ENERGIA ELECTRICA DEL LOCAL MIRADOR NORTE, POR EL PERIODO COMPREDIDO ENTRE EL 09/05/2017 AL 08/06/2017.</t>
  </si>
  <si>
    <t>LAURA VICTORIA CAMINERO</t>
  </si>
  <si>
    <t>PAGO FACTURA No. 00009 CON NCF A010010011500000009 D/F 08/07/2017, CONTRATO D/F 01/03/2017 Y COMUNICACION INT-TC-2017-14631 D/F 11/07/2017, POR SERVICIOS DE MAESTRIA DE CEREMONIA, CORRESPONDIENTE AL PERIODO COMPRENDIDO ENTRE EL 01 JUNIO AL 01 DE JULIO 2017. (4/12) DOP 82,600.00, MENOS: RETENCION 10% ISR Y 100% ITBIS</t>
  </si>
  <si>
    <t>BARTOLO DE JESUS GARCIA DE LEON</t>
  </si>
  <si>
    <t>PAGO FACTURA NCF A010010011500000170 D/F 23/06/2017, CORRESPONDIENTE A LOS MESES ABRIL-JUNIO 2017, SEGÚN CONTRATO D/F 01/01/2017 Y COMUNICACIÓN INT-TC-2017-14384 D/F 28/06/2017, POR SERVICIO DE FOTOGRAFIA, DURANTE LOS EVENTOS QUE FUERON LLEVADOS A CABO POR EL TC EN LA ZONA NORTE DEL PAIS. (4, 5 Y 6/12).</t>
  </si>
  <si>
    <t>NOMINA ADMINISTRATIVA</t>
  </si>
  <si>
    <t>NOMINA ADMINISTRATIVA CORRESPONDIENTE AL MES DE JULIO DEL AÑO 2017</t>
  </si>
  <si>
    <t>NOMINA MILITARES</t>
  </si>
  <si>
    <t>NOMINA MILITARES CORRESPONDIENTE AL MES DE JULIO DEL AÑO 2017</t>
  </si>
  <si>
    <t>PAGO RECL. NO. 267147 CORRESPONDIENTE A LA POLIZA NO. 2-2-501-0145446 INDEMNIZACION TOTAL Y DEFINITIVA POR LOS DAÑOS A LA UNIDAD ASEGURADA C TRIBUNAL CONSTITUCIONAL NO. DE SOLICITUD 759461</t>
  </si>
  <si>
    <t>VAITICOS A FAVOR DE EMILIANO MERCADO CORRESPONDIENTE A VIAJE A BARAHONA, POR "LEVANTAMIENTO DE JORNADA DE SENSIBILIZACION DE DERECHOS Y DEBERES" EN FECHA 13/07/2017 SEGÚN COMUNICACIÓN INT-TC-2017-14646 D/F 12/07/2017.</t>
  </si>
  <si>
    <t>OCEANVIEW, SRL</t>
  </si>
  <si>
    <t>PAGO ANTICIPO DEL 70%, SEGUN OC 3536-2 D/F 20/07/2017 Y COMUNICACIÓN DE LA MAGISTRADA LEYDA PIÑA D/F 17/07/2017, POR SERVICIO DE ALMUERZO PARA TRECE (13), OFRECIDO EN HONOR A LAS MAGISTRADAS DE LAS ALTAS CORTES Y LAS MIEMBROS TITULARES DE LA JUNTA CENTRAL ELECTORAL. DOP 34,500.48, MENOS: RETENCION 5%</t>
  </si>
  <si>
    <t>PAGO FACTURA No. FA1-00005797 CON NCF A020010021500000410 D/F 29/06/2017, SEGUN OC 2988-5 D/F 06/02/2017 Y COMUNICACION DPyD-TC-06-2017 D/F 31/01/2017, POR SERVICIO DE IMPRESION DE EJEMPLARES DEL DISCURSO PRONUNCIADO EN LA AUDIENCIA SOLEMNE DE RENDICION DE CUENTAS 2016 DE ESTE TC., DICTADO EN FECHA 25 ENERO 2017. DOP 18,290.00, MENOS: RETENCION 5%</t>
  </si>
  <si>
    <t>PAGO FACTURAS NOS. FA1-00005784 Y FA1-00005809 CON NCF A020010021500000405, 413 D/F 27/06/2017 Y 30/06/2017 RESPECTIVAMENTE, SEGUN OC 3414-3 D/F 13/06/2017 Y COMUNICACION DDP-TC-2017-0128 D/F 09/06/2017, POR SERVICIO DE IMPRESIONES VARIAS PARA EL 3ER. CONCURSO DE ENSAYOS CONSTITUCIONALES DE ESTE TC. DOP 21,016.46, MENOS: RETENCION 5%</t>
  </si>
  <si>
    <t>GOMEZ MAGALLANES INGENIERIA &amp; SERVICIOS GENERALES, SRL</t>
  </si>
  <si>
    <t>PAGO FACTURA No. 127 CON NCF A010010011500000189 D/F 24/05/2017, SEGUN OC 3270-1 D/F 24/04/2017 Y COMUNICACION INT-TC-2017-12765 D/F 24/03/2017, POR SERVICIO DE REUBICACION DE BAÑOS PORTATILES EN LA SEDE CENTRAL DE ESTE TC. DOP 45,076.00, MENOS: RETENCION 5%</t>
  </si>
  <si>
    <t>NELLY RENT A CAR</t>
  </si>
  <si>
    <t>PAGO FACTURA No. GOB-737 CON NCF A010010011500006632 D/F 29/06/2017, SEGUN OC 3461-1 D/F 28/06/2017 Y COMUNICACION INT-TC-2017-14325 D/F 26/06/2017, POR ALQUILER DE VEHICULO POR CINCO (5) DIAS, PARA SER UTILIZADO POR EL MAGISTRADO RAFAEL DIAZ FILPO DE ESTE TC. DOP 34,995.85, MENOS: RETENCION 5%</t>
  </si>
  <si>
    <t>MARINEZ MOTORS SRL</t>
  </si>
  <si>
    <t>PAGO POR LAVADO DE VEHICULOS PERTENECIENTES A LA FLOTILLA DE ESTE TC, SEGÚN FACTURAS Y COMUNICACIONES ANEXAS. DOP 14,100.01, MENOS: RETENCION 5%</t>
  </si>
  <si>
    <t>PRICESMART DOMINICANA SRL</t>
  </si>
  <si>
    <t>PAGO ANTICIPO POR COMPRA DE FRUTOS SECOS PARA CONSUMO DE DIVERSAS ACTIVIDADES DE ESTE TC, A REQUERIMIENTO DE SERVICIOS GENERALES, CORRESPONDIENTE AL TRIMESTRE JULIO-SEPTIEMBRE 2017, SEGÚN O/C 3489-1 D/F 06/07/2017, ADICIONAL A LA OC 3402-1 D/F 08/06/2017 POR VARIACION EN EL PRECIO Y COMUNICACION INT-TC-2017-14628 D/F 11/07/2017. DOP 4,550.00, MENOS: RETENCION 5%</t>
  </si>
  <si>
    <t>INVERSIONES LA ALBUFERA,SAS</t>
  </si>
  <si>
    <t>PAGO ANTICIPO DEL 20%,SEGÚN OC 3473-2 D/F 05/07/2017 Y COMUNICACIONES ANEXAS, POR CONTRATACION DE HOSPEDAJE PARA LOS M,AGISTRADOS Y UN CONFERENCISTA INTERNACIONAL, EN OCASIÓN A LA JORNADA "JUSTICIA Y DERECHO CONSTITUCIONAL", A CELEBRARSE EL 14/08/2016, EN LA PROVINCIA DE PUERTO PLATA, EN EL RECINTO DE LA UASD.</t>
  </si>
  <si>
    <t>VIATICOS A FAVOR DEL PERSONAL DE LA DIRECCION DE COMUNICACIONES, A LA VEGA PARA LA CONFERENCIA DEL MAGISTRADO WILSON GOMEZ, EN FECHA 25/07/2017, SEGÚN COMUNICACIÓN INT-TC-2017-14784 DE FECHA 19/07/2017.</t>
  </si>
  <si>
    <t>LLAVES JIMENEZ E.I.R.L</t>
  </si>
  <si>
    <t>PAGO FACTURA No. 00061 CON NCF A010010011500000061 D/F 13/05/2017, SEGUN OC 3064-2 D/F 01/03/2017 Y COMUNICACION INT-TC-2017-12106 D/F 13/02/2017, POR COMPRA DE CERRADURAS  E INSTALACION PARA LOS VENTANALES DE LOS DESPACHOS DE LOS MAGISTRADOS DE ESTE TC. DOP 31,447.00, MENOS: RETENCION 5%</t>
  </si>
  <si>
    <t>PAGO FACTURA No. 1500 CON NCF A010010011500000425 D/F 04/07/2017, SEGUN OC 3440-02 D/F 21/06/2017  Y COMUNICACION INT-TC-2017-13847 D/F 30/05/2017, POR SERVICIO DE MANTENIMIENTO CORRECTIVO DEL GENERADOR ELECTRICO DE EMERGENCIA DE LA SEDE MIRADOR NORTE DE ESTE TC. DOP 32,581.12, MENOS: RETENCION 5%</t>
  </si>
  <si>
    <t>HI-FI, SRL</t>
  </si>
  <si>
    <t>PAGO FACTURA No. FV-01-31444 CON NCF A010010011500000271 D/F 05/07/2017, SEGUN OC 3456-1  D/F 28/06/2017 Y COMUNICACION INT-TC-2017-13476 D/F 10/05/2017, POR COMPRA DE UN BEBEDERO DE AGUA FRIA Y CALIENTE, PARA SER UTILIZADO EN EL FURGON COMEDOR DE LA SEDE CENTRAL DE ESTE TC. DOP 6,999.00, MENOS: RETENCION 5%</t>
  </si>
  <si>
    <t>PAGO FACTURA NCF A010010011500000143 D/F 11/07/2017, SEGÚN OC 3450-1 D/F 22/06/2017 Y COMUNICACIÓN PTC-JDG-258-2017 D/F 24/05/2017, POR CONFECCION DE CAMISAS BLANCAS, PARA EL PERSONAL DE SEGURIDAD RESIDENCIAL DEL MAGISTRADO PRESIDENTE DE ESTE TC. DOP 6,938.48, MENOS: RETENCION 5%</t>
  </si>
  <si>
    <t>CARLOS MANUEL PAYANO GARCIA</t>
  </si>
  <si>
    <t>AYUDA ECONOMICA PARA CUBRIR LOS GASTOS MEDICOS DEL SR. CARLOS MANUEL PAYANO, SEGUN COMUNICACION D/F 03/07/2017 Y APROBACION DEL MAGISTRADO PRESIDENTE ESTE TC D/F 13/07/2017.</t>
  </si>
  <si>
    <t>BANDERAS GLOBAL HC, S.R.L.</t>
  </si>
  <si>
    <t>PAGO FACTURA No. FA-00000972 CON NCF A010010011500000182 D/F 12/07/2017, SEGUN  OC 3477-1 D/F 04/07/2017 Y COMUNICACION INT-TC-2017-14339 D/F 27/06/2017, POR CONFECCION DE TRES (3) BANDERAS INTERNACIONALES DE LOS PAISES: CUBA, ESPAÑA Y ARGENTINA, PARA SER UTILIZADAS EN LOS EVENTOS INTERNACIONALES DE ESTE TC. DOP 6,018.00, MENOS: RETENCION 5%</t>
  </si>
  <si>
    <t>PAGO FACTURAS NOS. 01-230040 Y 01-230572 CON  NCF A010050011500001340, 1350 D/F 14/06/2017, 04/07/2017 RESPECTIVAMENTE Y COMUNICACIONES ANEXAS, POR MANTENIMIENTO A MOTOCICLETAS ASIGNADAS A LA ESCOLTA DEL MAGISTRADO PRESIDENTE DE ESTE TC. DOP 40,375.40, MENOS: RETENCION 5%</t>
  </si>
  <si>
    <t>DORKA ESTHER GARCIA DE CASTRO</t>
  </si>
  <si>
    <t>PAGO FACTURA NCF A010010011500000060 D/F 21/06/2017, SEGUN OC 3446-3 D/F 23/06/2017 Y COMUNICACION DICC-144-2017 D/F 12/06/2017, POR SERVICIO DE MONTAJE, ALQUILER Y REFRIGERIO, EN OCASION AL CICLO CONVERSATORIO DIRIGIDO A COMUNICADORES SOCIALES DE LAS PROVINCIAS HATO MAYOR Y EL SEIBO, A CELEBRARSE EL 24 DE JUNIO 2017 EN EL RECINTO DE LA UASD. DOP 95,184.70, MENOS: RETENCION 5% Y 100% ITBIS</t>
  </si>
  <si>
    <t>PAGO FACTURA No. 00026958 CON NCF A010010011500002136 D/F 10/07/2017, SEGUN OC 3468-6 D/F 03/07/2017 Y COMUNICACION DICC-140-2017 D/F 12/06/2017, POR SERVICIO DE IMPRESION E INSTALACION DE PANELES Y ARREGLO DE FLORES, CON MOTIVO AL "TALLER INTERNACIONAL SOBRE PERIODISMO CON PERSPECTIVA DE GENERO". DOP 87,320.00, MENOS: RETENCION 5%</t>
  </si>
  <si>
    <t>VIATICOS A FAVOR DE DANIEL CIPRIAN POR VIAJE A PUERTO PLATA, PARA LA "JORNADA DE CAPACITACION", EN FECHA20/07/2017, SEGÚN COMUNICACIÓN INT-TC-2017-14723 DE FECHA 17/07/2017</t>
  </si>
  <si>
    <t>VIATICOS A FAVOR DE MAYOBANEX ARIAS POR VIAJE A COTUI, PROVINCIA SANCHEZ RAMIREZ, PARA LA "JORNADA DE SENSIBILIZACION DE SIMBOLOS PATRIOS Y SU USO ADECUADO", EN FECHA 19/07/2017 , SEGÚN COMUNICACIÓN INT-TC-2017-14729 DE FECHA 17/07/2018</t>
  </si>
  <si>
    <t>VIATICOS A FAVOR DE ANDRES AGRAMONTE POR VIAJE A BARAHONA, PARA UN LEVANTAMIENTO EN ESA CIUDAD EN FECHA 13/07/2017, SEGÚN COMUNICACIÓN DPyD-TC-108-2017.</t>
  </si>
  <si>
    <t>VIATICOS A FAVOR DEL PERSONAL DE LA DIRECCION DE COMUNICACIONES , A LA PROVINCIA DE LA ROMANA, PARA UN LEVANTAMIENTO EN FECHA 19/07/2017, SEGÚN COMUNICACIÓN  INT-TC-2017-14739 DE FECHA 17/07/2017.</t>
  </si>
  <si>
    <t>VIATICOS A FAVOR DEL PERSONAL DE LA DIRECCION DE COMUNICACIONES, A LA PROVINCIA DE PUERTO PLATA, PARA UN LEVANTAMIENTO EN ESA CIUDAD EN FECHA 18/07/2017, SEGÚN COMUNICACIÓN INT-TC-2017-14737 DE FECHA 17/07/2017.</t>
  </si>
  <si>
    <t>BANCO DE RESERVAS DE LA REPUBLICA DOMINICANA</t>
  </si>
  <si>
    <t>PAGO DE USD 2,502.88 A UNA TASA DE DOP 47.54 Y DOP 1,500.00 CORRESPONDIENTE A LA TARJETA DE CREDITO INTERNACIONAL, ASIGNADA A LA DIRECCION GENERAL ADMINISTRATIVA Y FINANCIERA DE ESTE TC, SEGÚN ESTADO DE CUENTA D/F 30/06/2017.</t>
  </si>
  <si>
    <t>AFI RESERVAS FONDE DE INVERSIONES</t>
  </si>
  <si>
    <t>TRANSFERENCIA CORRESPONDIENTE AL FONDO MUTUO CORTO PLAZO RESERVAS QUISQUEYA CUENTA NO. 200-01-313-000059-2</t>
  </si>
  <si>
    <t xml:space="preserve"> DEPOSITO A PLAZO</t>
  </si>
  <si>
    <t>INTERESES DEPOSITOS A PLAZO DE 1%</t>
  </si>
  <si>
    <t>INTERESES DEPOSITO A PLAZO</t>
  </si>
  <si>
    <t>INTERESE COBRADOS POR LOS CERTIFICADOS FINANCIEROS AL MES DE JUNIO</t>
  </si>
  <si>
    <t>TROVASA HAND WASH, SRL</t>
  </si>
  <si>
    <t>PAGO FACTURAS NCF A010010011500000717, 716 D/F 17/07/2017 RESPECTIVAMENTE, SEGUN OC 3320-1 D/F 16/05/2017, 3386-2 D/F 07/06/2017 Y COMUNICACIONES ANEXAS, POR SERVICIO DE LAVADO DEL INTERIOR DE LA FLOTILLA DE VEHICULOS DE ESTE TC. DOP 88,900.00, MENOS: RETENCION 5%</t>
  </si>
  <si>
    <t>SINERGIT, SA</t>
  </si>
  <si>
    <t>PAGO FACTURA No. 6871 CON NCF A010010031500001660 D/F 05/07/2017, SEGUN OC 3246-2 D/F 18/04/2017 Y COMUNICACION D/F 22/03/2017, POR COMPRA DE LAPTOP PARA SER UTILIZADA EN ESTE TC. DOP 59,659.43, MENOS: RETENCION 5%</t>
  </si>
  <si>
    <t>PRODIMPA SRL</t>
  </si>
  <si>
    <t>PAGO FACTURA No. PROD-029295 CON NCF A040010011500001917 D/F 12/07/2017, SEGUN OC 3488-1 D/F 05/07/2017 Y COMUNICACIONES ANEXAS, POR COMPRA DE MATERIAL GASTABLE PARA SER UTILIZADOS EN LA "JORNADA DE LECTURA DE LA CONSTITUCION" Y EN LA CONFERENCIA TITULADA "LA CONSTITUCIONALIZACION DEL HIMNO NACIONAL". DOP 44,916.11, MENOS: RETENCION 5%</t>
  </si>
  <si>
    <t>VIATICOS A FAVOR DE RICARDO JOSE TAVERA CEPEDA POR VIAJE A SANTIAGO RODRIGUEZ, PARA LA RUEDA DE PRENSA EN ESA CIUDAD EN FECHA 27/07/2017, SEGÚN COMUNICACIÓN PTD-JDG-330-2017 DE FECHA 07/07/2017.</t>
  </si>
  <si>
    <t>VIATICOS A FAVOR DE MANUEL IVAN FIGUEREO A LA PROVINCIA DE SANTIAGO RODRIGUEZ, PARA CUBRIR "RUEDA DE PRENSA PARA PRESENTACION DE JUECES" EN FECHA 26-27/07/2017, SEGÚN COMUNICACIÓN ANEXA EN FECHA 14/07/2017.</t>
  </si>
  <si>
    <t>VIATICOS A FAVOR DEL PERSONAL DE LA DIRECCION DE COMUNICACIONES, A LA PROVINCIA DE SANTIAGO RODRIGUEZ, PARA LA RUEDA DE PRENSA EN ESA CIUDAD EN FECHA 27/07/2017, SEGÚN COMUNICACIÓN INT-TC-2017-14585 DE FECHA 10/07/2017.</t>
  </si>
  <si>
    <t>BONO VACACIONAL MILITARES</t>
  </si>
  <si>
    <t>BONO VACACIONAL MILITARES CORRESPONDIENTE AL MES DE JULIO 2017</t>
  </si>
  <si>
    <t>BONO VACACIONAL ADMINISTRATIVO</t>
  </si>
  <si>
    <t>BONO VACACIONAL ADMINISTRATIVO CORRESPONDIENTE AL MES DE JULIO DEL 2017.</t>
  </si>
  <si>
    <t>BONO VACACIONAL</t>
  </si>
  <si>
    <t>BONO VACACIONAL COMPLEMENTARIO CORRESPONDIENTE AL MES DE JULIO 2017.</t>
  </si>
  <si>
    <t>AMERICAN AIRLINES INC.</t>
  </si>
  <si>
    <t>PAGO POR ADQUISICION DE BOLETOS AEREOS A TRAVES DE LA TARJETA UATP, CORRESPONDIENTE A LA CUENTA NO. 71937, S/ ESTADO DE CUENTAS No. 17063071937 D/F 30/06/2016.</t>
  </si>
  <si>
    <t>NETSOL SOLUCIONES DE REDES SRL</t>
  </si>
  <si>
    <t>PAGO FACTURA No. 00017280 CON NCF A010010011500000510 D/F 17/07/2017, SEGUN OC 3448-1 D/F 21/06/2017 Y COMUNICACION D/F 13/06/2017, POR COMPRA DE TELEFONOS IP PHONE LG ERICSSON, PARA REPOSICION DE STOCK DE EQUIPOS AVERIADOS O FUTURAS NUEVAS EXTENSIONES EN ESTE TC. DOP 89,792.10, MENOS: RETENCION 5%</t>
  </si>
  <si>
    <t>A V BLANDINO &amp; CIA SA</t>
  </si>
  <si>
    <t>PAGO FACTURA No. FB02000012386 CON NCF A010020011500003499 D/F 05/07/2017 Y COMUNICACION INT-TC-2017-14457 D/F 03/07/2017, POR COMPRA DE CORONA FUNEBRE, POR EL FALLECIMIENTO DE LA SRA. AUSTRIA COLOMBINA FILPO, MADRE DEL MAGISTRADO RAFAEL DIAZ FILPO DE ESTE TC. DOP 18,300.00, MENOS: RETENCION 5%</t>
  </si>
  <si>
    <t>MUEBLES OMAR S.A</t>
  </si>
  <si>
    <t>PAGO FACTURA No. 140224 CON NCF A010010021500006801 D/F 17/07/2017, SEGUN OC 3470-1 D/F 30/06/2017 Y COMUNICACION CI-0050-2017 D/F 12/06/2017, POR COMPRA DE SILLA ERGONOMICA CON SOPORTE LUMBAR, SEGUN RECOMENDACIONES MEDICAS,PARA LA SRA. GLORIA RAMIREZ, ANALISTA DE CONTRALORIA INSTITUCIONAL DE ESTE TC. DOP 13,823.70, MENOS: RETENCION 5%</t>
  </si>
  <si>
    <t>EDITORA CIPRIANO, SRL</t>
  </si>
  <si>
    <t>PAGO FACTURA No. 866 CON NCF A010010011500000866 D/F 05/07/2017, SEGUN OC 3469-1 D/F 30/06/2017 Y COMUNICACION DICC-171-2017 D/F 28/06/2017, POR SERVICIO DE IMPRESION DE INVITACIONES ADICIONALES, PARA APERTURA DEL "TALLER INTERNACIONAL SOBRE PERIODISMO CON PERSPECTIVA DE GENERO". DOP 5,310.00, MENOS: RETENCION 5%</t>
  </si>
  <si>
    <t>EXTINTORES DEL CARIBE, SRL</t>
  </si>
  <si>
    <t>PAGO FACTURA No. 2619 CON NCF A010010011500000420 D/F 14/07/2017, SEGUN INT-TC-2017-14771 D/F 18/07/2017 Y CONTRATO DE FECHA 15/07/2016, POR SERVICIO DE MANTENIMIENTO DE DOS (2) EXTINTORES DE 10 LIBRAS AGENTE LIMPIO Y AUTOMATICO Y UN (01) EXTINTOR AGENTE LIMPIO Y MANUAL. (12/12) DOP 3,442.00, MENOS: RETENCION 5%</t>
  </si>
  <si>
    <t>PAGO FACTURA No. FA1-00005850 CON NCF A020010021500000422 D/F 12/07/2017, SEGÚN OC 2988-5 D/F 06/02/2017 Y COMUNICACIÓN DPYD-TC-06-2017 D/F 31/01/2017, POR SERVICIO DE IMPRESIÓN DEL INFORME ESTADISTICO DE LA CARGA PROCESAL DEL TC, CORRESPONDIENTE A LOS MESES ABRIL Y MAYO 2017. DOP9,880.00,MENOS:RETENCION 5%</t>
  </si>
  <si>
    <t>ALEJANDRO EDUARDO FERNANDEZ WHIPPLE</t>
  </si>
  <si>
    <t>PAGO FACTURA NCF A010010011500000002 D/F 02/07/2017, SEGUN CONTRATO D/F 01/11/2016 Y COMUNICACION INT-TC-2017-14688 D/F 13/07/2017, POR SERVICIO DE ASESORIA EN EL PROCESO DE INSTITUCIONALIZACION, ADECUACION Y FORTALECIMIENTO DEL FONDO DE PENSIONES Y JUBILACIONES PARA MAGITRADOS DE ESTE TC. (1 Y 2/12) DOP 236,000.00, MENOS: RETENCION 10% ISR Y 100% ITBIS</t>
  </si>
  <si>
    <t>PAGO FACTURA NCF A010020021500000488 D/F 21/07/2017 Y COMUNICACION INT-TC-2017-14874, POR CONSUMOS ADICIONALES A LA OC 3536-2 D/F 20/07/2017, DURANTE EL ALMUERZO OFRECIDO A LAS MAGISTRADAS DE LAS ALTAS CORTES Y LAS MIEMBROS TITULARES DE LA JUNTA CENTRAL ELECTORAL.</t>
  </si>
  <si>
    <t>PAGO DE VIATICOS A LA MAESTRA DE CEREMONIA DE TC., POR ASISTIR A LA PRESENTACION DE LOS JUECES, EN LA PROVINCIA DE SANTIAGO RODRIGUEZ, SEGUN COMUNICACION INT-TC-2017-14789 D/F 19/07/2017 Y CONTRATO DE FECHA 01/03/2017.</t>
  </si>
  <si>
    <t>PAGO FINAL DEL 30% DE LA FACTURA NCF A010020021500000487 D/F 21/07/2017, SEGUN OC 3536-2 D/F 20/07/2017 Y COMUNICACIÓN INT-TC-2017-14870 D/F 24/07/2017, POR SERVICIO DE ALMUERZO PARA TRECE (13), OFRECIDO EN HONOR A LAS MAGISTRADAS DE LAS ALTAS CORTES Y LAS MIEMBROS TITULARES DE LA JUNTA CENTRAL ELECTORAL. DOP 14,760.32 MENOS: RETENCION 5%</t>
  </si>
  <si>
    <t>BODY SHOP ATHLETIC CLUB SRL</t>
  </si>
  <si>
    <t>PAGO FACTURA No. 24551 CON NCF A010010011500000595 D/F 11/07/2017 Y COMUNICACIÓN INT-TC-2017-14667 D/F 12/07/2017, POR CUOTA CORRESPONDIENTE AL MES DE AGOSTO 2017, DESCONTADA EN EL MES DE JULIO 2017, A LOS EMPLEADOS INSCRITOS EN EL BODY SHOP, SIRVIENDO LA INSTITUCION COMO AGENTE DE RETENCION, SEGÚN ACUERDO ENTRE LAS PARTES. DOP 78,685, MENOS: RETENCION 5%</t>
  </si>
  <si>
    <t>VIATICOS A FAVOR DE WILLKELLY ALCANTARA SOPORTE TECNICO POR COMPENSACION POR CUBRIR LA CONFERENCIA DEL SEÑOR BENIGNO PENDAS GARCIA "LA CONSTITUCION ESPAÑOLA: 40 AÑOS DE ÉXITO" EN FECHA 17/07/2017, SEGÚN COMUNICACIÓN ANEXA DE FECHA 21/07/2017.</t>
  </si>
  <si>
    <t>VIATICOS A FAVOR DE RIGOBERTO PICHARDO GONZALEZ POR VIAJE A LA VEGA, PARA LA CONFERENCIA DEL MAGISTRADO WILSON GOMEZ EN FECHA 25/07/2017, SEGÚN COMUNICACIÓN ANEXA DE FECHA 21/07/2017.</t>
  </si>
  <si>
    <t>VIATICOS A FAVOR DE WILLKELLY ALCANTARA POR VIAJE A VALVERDE, MAO, PARA CUBRIR LA "JORNADA DE CHARLAS DE AVANZADA SOBRE EL CONCURSO DE ENSAYOS EN TEMAS CONSTITUCIONALES" EN FECHA 28/07/2017, SEGÚN COMUNICACIÓN ANEXA DE FECHA 19/07/2017.</t>
  </si>
  <si>
    <t>VIATICOS A FAVOR DE LUIS NATERA POR COMPENSACION POR PRESTAR APOYO EN EL TALLER INTERNACIONAL SOBRE PERIODISMO CON PERPECTIVA DE GENERO EN FECHA 06/07/2017, SEGÚN COMUNICACIÓN INT-TC-2017-14512 D/F 05/07/2017.</t>
  </si>
  <si>
    <t>PAGO FACTURA NCF A010010011500000008 D/F 12/06/2017, SEGUN OC 3302-2 D/F 09/05/2017 Y COMUNICACION INT-TC-SG-2017-189 D/F 06/04/2017, POR SERVICIO Y CONCEPTUALIZACION DE DISEÑO ARQUITECTONICO, PARA HABILITAR AREA DE COMEDOR EN LA AZOTEA DE LA SEDE MIRADOR NORTE DE ESTE TC. DOP 12,000.60, MENOS: RETENCION 5%</t>
  </si>
  <si>
    <t>KLINETEC DOMINICANA, SRL</t>
  </si>
  <si>
    <t>PAGO FACTURAS NOS. 50443 Y 50664 CON NCF A030020011500000244, 252 D/F 21/05/2017, 21/06/2017 RESPECTIVAMENTE, CONTRATO SUSCRITO ENTRE LAS PARTES EN FECHA 21/04/2017 Y COMUNICACIÓN INT-TC-2017-14693 D/F 13/07/2017, POR RECOGIDA DE DESECHOS SOLIDOS EN LA SEDE PRINCIPAL DE ESTE TC. DOP 23,400.00, MENOS: RETENCION 5%</t>
  </si>
  <si>
    <t>PAGO FACTURA No. 37 CON NCF A010010011500000037 D/F 13/07/2017, SEGUN CONTRATO D/F 30/05/2017 Y COMUNICACION INT-TC-2017-14736 D/F 17/07/2017, POR SERVICIO DE ALMUERZOS PARA LOS MAGISTRADOS DE ESTE TC., EN LA CELEBRACION DEL PLENO, CORRESPONDIENTE AL MES DE JUNIO. (2/3) DOP 94,990.00, MENOS: RETENCION 5% Y 100% ITBIS</t>
  </si>
  <si>
    <t>FRANNY MANUEL GONZALEZ CASTILLO</t>
  </si>
  <si>
    <t xml:space="preserve">PAGO FACTURA NCF A 010010011100000121 D/F 19/07/2017 Y COMUNICACIÓN DICC-167-2017 D/F 27/06/2017, POR PARTICIPACION COMO DOCENTE EN EL CONVERSATORIO TITULADO “TRIBUNAL CONSTITUCIONAL, DERECHOS, GARANTIAS Y DEBERES FUNDAMENTALES CON PERSPECTIVA AL PROFESIONAL DE LA SALUD” DIRIGIDO AL COLEGIO MEDICO DOMINICANO (4 HORAS A DOP 2,000.00 C/U) DOP 8,000.00, MENOS: RETENCION 10% ISR </t>
  </si>
  <si>
    <t>PAGO FACTURA No. FT-4294 CON NCF A010010011500007452 D/F 03/07/2017, SEGUN COMUNICACION INT-TC-2017-14541D/F 06/07/2017 Y SOLICITUD INT-TC-2017-14660 D/F 12/07/2017, POR ELABORACION DE ARREGLO DE GLOBOS POR EL NACIMIENTO DE ADRIAN MARTINEZ, HIJO DEL SR. CARLOS JULIO MARTINEZ, LETRADO DE ADSCRIPCION TEMPORAL, DEL DESPACHO DEL MAG. JOTTIN CURY, DE ESTE TC. DOP 2,950.00, MENOS: RETENCION 5%</t>
  </si>
  <si>
    <t>PAGO FACTURA No. 1493 CON NCF A010010011500000424 D/F 28/06/2017, CONTRATO D/F 06/03/2017 Y COMUNICACION INT-TC-2017-14650 D/F 12/07/2017, POR SERVICIO DE MANTENIMIENTO DE LAS PLANTAS ELECTRICAS QUE OPERAN EN AMBAS SEDES DE ESTE TC. (4/12) DOP 14,388.92, MENOS: RETENCION 5%</t>
  </si>
  <si>
    <t>BONO DIA DE LOS PADRES</t>
  </si>
  <si>
    <t>GRATIFICACION  POR LA CELEBRACION DEL DIA DE LOS PADRES, SEGÚN LISTADO ANEXO EN LA COMUNICACIÓN INT-TC-2017-14815 D/F 20/07/2017.</t>
  </si>
  <si>
    <t>VIATICOS A FAVOR DE LEIDIS ESTHER CIRIACO MONTILLA POR VIAJE A SANTIAGO RODRIGUEZ, PARA LA CHARLA DE SENSIBILIZACION SOBRE EL CURSO DE ENSAYO EN TEMAS COSNTITUCIONALES EN FECHA 28/07/2017, SEGÚN COMUNICACIÓN DDDCD-TC-232-2017 D/F 18/06/2017.</t>
  </si>
  <si>
    <t>VIATICOS A FAVOR DE MERCEDES PAOLA HERRERA POR VIAJE A LA VEGA, PARA LA CONFERENCIA DEL MAGISTRADO WILSON GOMEZ EN FECHA 25/07/2017, SEGÚN COMUNICACIÓN INT-TC-2017-14885 D/F 24/07/2017.</t>
  </si>
  <si>
    <t>VIATICOS A FAVOR DEL PERSONAL DEL DEPARTAMENTO DE DIFUNSION Y DIVULGACION DE LA CONSTITUCION DOMINICANA POR VIAJE A LA VEGA, PARA LA CONFERENCIA "LA CONSTITUCIONALIZACION DEL HIMNO NACIONAL" EN FECHA 25/07/2017, SEGÚN COMUNICACIÓN DDDCD-TC-234-2017 REF: DDDCD-TC-188-2017 D/F 18/07/2017 Y 26/06/2017.</t>
  </si>
  <si>
    <t>SOLARES Y CIA DOM INICANA, S.R.L</t>
  </si>
  <si>
    <t>PAGO ANTICIPADO, SEGUN OC 3486-1 D/F 06/07/2017 Y COMUNICACION INT-TC-14290 D/F 23/06/2017, POR COMPRA DE PIEZAS PARA LA REPARACION DE LOS GENERADORES ELECTRICOS DE AMBAS SEDES DE ESTE TC. DOP 4,498.16,MENOS: RETENCION 5%</t>
  </si>
  <si>
    <t>PARROQUIA JESUS MAESTRO</t>
  </si>
  <si>
    <t>PAGO FACTURAS CON NCF A010010011500000034, 35 D/F 20/06/2017 RESPECTIVAMENTE, SEGUN CONTRATO D/F 10/04/2017 Y COMUNICACIONES ANEXAS, POR ALQUILER DE PARQUEO PARA VEINTICINCO (25) VEHICULOS DE LOS EMPLEADOS DE LA OFICINA DEL MIRADOR NORTE, CORRESPONDIENTE AL PERIODO QUE ABARCA DEL 10 DE JUNIO AL 10 DE AGOSTO 2017. (3 Y 4/12) DOP 90,000.00, MENOS: RETENCION 5%</t>
  </si>
  <si>
    <t>INVERPACK,SRL</t>
  </si>
  <si>
    <t>PAGO FACTURA NCF A010010011500000100 D/F 23/06/2017, SEGUN CONTRATO 18/05/2017 Y COMUNICACION INT-TC-2017-14530 D/F 06/07/2017, POR SERVICIO DE MANTENIMIENTO PREVENTIVO E IGUALA DE LOS ACONDICIONADORES DE AIRE DE LA SEDE CENTRAL Y EL LOCAL MIRADOR NORTE DE ESTE TC. DOP 48,316.66, MENOS: RETENCION 5%</t>
  </si>
  <si>
    <t>CARGOS BANCARIOS</t>
  </si>
  <si>
    <t>COMISIONES Y CARGOS BANCARIOS AL 31 DE JULIO  2017.</t>
  </si>
  <si>
    <t>CARGOS POR IMPUESTO DEL 0.15% A CHEQUES PAGADOS (ART. 12, LEY NO. 288-04). JULIO 2017.</t>
  </si>
  <si>
    <t>FECHA</t>
  </si>
  <si>
    <t>CHEQUE NO.</t>
  </si>
  <si>
    <t>BENEFICIARIO/DETALLE</t>
  </si>
  <si>
    <t>DETALLE</t>
  </si>
  <si>
    <t>MONTO ANTES ITBIS</t>
  </si>
  <si>
    <t>ITBIS</t>
  </si>
  <si>
    <t>OTROS IMPUESTOS</t>
  </si>
  <si>
    <t>TOTAL FACTURA</t>
  </si>
  <si>
    <t>RETENCION 5%</t>
  </si>
  <si>
    <t>RETENCION 10%</t>
  </si>
  <si>
    <t>RETENCION 2%</t>
  </si>
  <si>
    <t>OTRAS RETENCIONES</t>
  </si>
  <si>
    <t>RETENCION ITBIS</t>
  </si>
  <si>
    <t>TOTAL RETENCIONES</t>
  </si>
  <si>
    <t>VALOR DEL CHEQUE</t>
  </si>
  <si>
    <t>DEPOSITO</t>
  </si>
  <si>
    <t>NOTA DE CREDITO</t>
  </si>
  <si>
    <t>NOTA DE DEBITO</t>
  </si>
  <si>
    <t>BALANCE</t>
  </si>
  <si>
    <t>PROV. REGALIA</t>
  </si>
  <si>
    <t>TOTAL REAL</t>
  </si>
  <si>
    <t>Banco de Reservas de la Republica Dominicana</t>
  </si>
  <si>
    <t>Tribunal Constitucional de la Republica Dominicana</t>
  </si>
  <si>
    <t>Cuenta Bancaria No: 240-015362-5</t>
  </si>
  <si>
    <t>FRANQUICIAS DOMINICANAS S A</t>
  </si>
  <si>
    <t>GIMNASIOS DEL NORTE FGG SRL</t>
  </si>
  <si>
    <t>PASO INMOBILIARIA S.R.L.</t>
  </si>
  <si>
    <t>AMELLE MARIA ORTIZ UREÑA</t>
  </si>
  <si>
    <t>FERRETERIA AMERICANA, C. POR A.</t>
  </si>
  <si>
    <t>ORLANDO FRANCISCO MARCANO SANCHEZ</t>
  </si>
  <si>
    <t>ARCHIVO GENERAL DE LA NACION</t>
  </si>
  <si>
    <t>MANUEL JIMENEZ JIMENEZ</t>
  </si>
  <si>
    <t>CORPORACION ESTATAL DE RADIO Y TELEVISION</t>
  </si>
  <si>
    <t>LIMCOBA SRL</t>
  </si>
  <si>
    <t>GUILLERMINA MERCEDES NEUMAN DE JOSE</t>
  </si>
  <si>
    <t>MODESTO EUSEBIO CUESTA SORIANO</t>
  </si>
  <si>
    <t>AMANA COMERCIAL SRL</t>
  </si>
  <si>
    <t>GRUPO DIARIO LIBRE, S.A.</t>
  </si>
  <si>
    <t>SOLUCIONES AUTOMOTRICES SA</t>
  </si>
  <si>
    <t>DIRECCION GENERAL ADMINISTRATIVA y FINANCIERA</t>
  </si>
  <si>
    <t>DIRECCION FINANCIERA</t>
  </si>
  <si>
    <t>DEPARTAMENTO DE TESORERIA</t>
  </si>
  <si>
    <t>BENEFICIARIO</t>
  </si>
  <si>
    <t>VALOR DOP</t>
  </si>
  <si>
    <t>TOTAL PAGADO POR EL PNUD</t>
  </si>
  <si>
    <t>TOTALES</t>
  </si>
  <si>
    <t>Cuenta No.240-015362-5</t>
  </si>
  <si>
    <t xml:space="preserve">  </t>
  </si>
  <si>
    <t>-</t>
  </si>
  <si>
    <t xml:space="preserve"> </t>
  </si>
  <si>
    <t>AÑO 2017</t>
  </si>
  <si>
    <t>SEPTIEMBRE</t>
  </si>
  <si>
    <t xml:space="preserve">SONNE BELTRE RAMIREZ </t>
  </si>
  <si>
    <t xml:space="preserve">PAGO DE PRESTACIONES Y DERECHOS ADQUIRIDOS POR DESVINCULACION DE LA POSICION DE LETRADO DE ADSCRIPCION TEMPORAL DEL DESPACHO DE LA MAGISTRADA LEYDA MARGARITA PIÑA, CON EFECTIVIDAD AL 31 DE JULIO 2017, SEGUN COMUNICACION INT-TC-2017-15183 D/F 07/08/2017 Y CALCULO REALIZADO POR LA DIRECCION DE GESTION HUMANA Y NOMINA ANEXA. </t>
  </si>
  <si>
    <t>MIRIAM TERESA SUAREZ CONTRERAS</t>
  </si>
  <si>
    <t>PAGO FACTURA PROVEEDOR INFORMAL NCF A010010011100000148 D/F 11/08/2017 Y COMUNICACION DICC-202-2017 D/F 25/07/2017, POR DOCENCIA IMPARTIDA EN EL DIPLOMADO CODIGO CIVIL DOMINICANO, EN LA ESCUELA NACIONAL DE FORMACION ELECTORAL Y DEL ESTADO CIVIL (EFEC), (4 HORAS A DOP 1,038.00). DOP 4,152.00, MENOS: RETENCION 10% ISR</t>
  </si>
  <si>
    <t>ANSELMO ALEJANDRO BELLO FERRERAS</t>
  </si>
  <si>
    <t>PAGO FACTURA PROVEEDOR INFORMAL NCF A010010011100000147 D/F 11/08/2017 Y COMUNICACION DICC-202-2017 D/F 25/07/2017, POR DOCENCIA IMPARTIDA EN EL DIPLOMADO CODIGO CIVIL DOMINICANO, EN LA ESCUELA NACIONAL DE FORMACION ELECTORAL Y DEL ESTADO CIVIL (EFEC), (4 HORAS A DOP 1,038.00). DOP 4,152.00, MENOS: RETENCION 10% ISR</t>
  </si>
  <si>
    <t>DENNY EMMANUEL DIAZ MORDAN</t>
  </si>
  <si>
    <t>PAGO FACTURA PROVEEDOR INFORMAL NCF A010010011100000146 D/F 11/08/2017 Y COMUNICACION DICC-224-2017 D/F 03/08/2017, POR DOCENCIA IMPARTIDA EN EL DIPLOMADO DE DERECHO CONSTITUCIONAL Y PROCESAL, EN LA PROV. SAN JUAN DE LA MAGUANA, (8 HORAS A DOP 2,000.00 Y COMPENSACION POR TRASLADO DOP 6,000.00). DOP 22,000.00, MENOS: RETENCION 10% ISR</t>
  </si>
  <si>
    <t>RAFAEL PERALTA ROMERO</t>
  </si>
  <si>
    <t>PAGO FACTURA PROVEEDOR INFORMAL NCF A010010011100000152 D/F 21/08/2017 Y COMUNICACION DICC-221-2017 D/F 31/07/2017, POR DOCENCIA IMPARTIDA EN EL TALLER DE “REDACCION JURIDICA”, EN LA ESCUELA NACIONAL DE FORMACION ELECTORAL Y DEL ESTADO CIVIL (EFEC), (9 HORAS A DOP 2,000.00). DOP 18,000.00, MENOS: RETENCION 10% ISR</t>
  </si>
  <si>
    <t>PAGO FACTURA No. FA1-5928 CON NCF A020010021500000451 D/F 01/08/2017, SEGUN OC 2990-1 D/F 01/02/2017 Y COMUNICACION INT-TC-2017-11616 D/F 12/01/2017, POR SERVICIO DE IMPRESION PROGRAMAS PARA LA PRESENTACION DE LOS JUECES EN LA PROV. SANTIAGO RODRIGUEZ. DOP 1,412.46, MENOS: RETENCION 5%</t>
  </si>
  <si>
    <t>RAMIREZ TRINCHERAS Y MAS, SRL</t>
  </si>
  <si>
    <t>PAGO FACTURA No. 5565 CON NCF A010010011500000063 Y COMUNICACION INT-TC-2017-14551 D/F 07/07/2017, POR SERVICIO DE SUMINISTRO E INSTALACION DE UNA (1) PUERTA DE CRISTAL TEMPLADO, PARA SER INSTALADA EN LA ENTRADA DE LA RECEPCION DE LA SEDE MIRADOR NORTE DE ESTE TC. DOP 27,376.00, MENOS: RETENCION 5%</t>
  </si>
  <si>
    <t>DEVOLUCION DE VIATICOS QUE NO FUERON UTILIZADOS POR LA MAGISTRADA ANA ISABEL BONILLA Y QUE LE FUERON SUMINISTRADOS PARA UN VIAJE A SALCEDO, PROVINCIA HERMANAS MIRABAL EN FECHA 23/08/2017, SEGÚN COMUNICACIÓN DE FECHA 30/08/2017.</t>
  </si>
  <si>
    <t>PAGO DE LA TSS CORRESPONDIENTE AL MES DE AGOSTO 2017, COMUNICACION INT-TC-2017-15662 D/F 01/09/2017 Y DETALLE DE LOS DE LOS AFILIADOS ANEXO.</t>
  </si>
  <si>
    <t>TRICOM S A</t>
  </si>
  <si>
    <t>PAGO FACTURA No. CC201708252803640331 CON NCF A130010051500001031 D/F 25/08/2017, SEGUN COMUNICACION INT-TC-2017-15474 D/F 23/08/2017, POR SERVICIO TELEFONICO CORRESPONDIENTE AL PERIODO DEL 25/JULIO AL 24/AGOSTO 2017.</t>
  </si>
  <si>
    <t>PAGO FACTURA No. FTD-00289280 CON NCF A010030011500004283 D/F 07/07/2017 Y COMUNICACION INT-TC-2017-15230 D/F 09/08/2017, POR PUBLICACION DE ESQUELA DEL FALLECIMIENTO DE LA SRA. AUSTRIA COLOMBINA FILPO, MADRE DEL MAGISTRADO RAFAEL DIAZ FILPO DE ESTE TC. DOP 37,736.40, MENOS: RETENCION 5%</t>
  </si>
  <si>
    <t>AGENCIA DE VIAJE MILENA TOURS</t>
  </si>
  <si>
    <t>PAGO FACTURAS NOS. FG 13693 Y FG 13694 CON NCF A010010011500015191, 15192 D/F 18/08/2017 RESPECTIVAMENTE, SEGUN OC 3592-2 D/F 08/08/2017 Y COMUNICACION DRII-104 D/F 04/08/2017, POR COMPRA DE BOLETOS AEREOS, PARA LOS MAGISTRADOS: JUSTO PEDRO CASTELLANOS, VICTOR JOAQUIN CASTELLANOS, RAFAEL DIAZ FILPO Y EL MAG. PRESIDENTE DE ESTE TC. DOP 1,000,633.04, MENOS: RETENCION 5%</t>
  </si>
  <si>
    <t>PAGO FACTURA No. 1513 CON NCF A010010011500000426 D/F 31/07/2017, CONTRATO D/F 06/03/2017 Y COMUNICACION INT-TC-2017-15310 D/F 11/08/2017, POR SERVICIO DE MANTENIMIENTO DE LAS PLANTAS ELECTRICAS QUE OPERAN EN AMBAS SEDES DE ESTE TC. (5/12) DOP 14,388.92, MENOS: RETENCION 5%</t>
  </si>
  <si>
    <t>DIPUGLIA PC OUTLET STORE SRL</t>
  </si>
  <si>
    <t>PAGO FACTURA No. 17578 CON NCF A020020011500000375 D/F 31/07/2017, SEGUN OC 3492-3 D/F 11/07/2017 Y COMUNICACION INT-TC-2017-14186 D/F 16/06/2017, POR COMPRA DE ARTICULOS AUDIOVISUALES PARA LA DIRECCION DE COMUNICACIONES DE ESTE TC. DOP 51,750.03, MENOS: RETENCION 5%</t>
  </si>
  <si>
    <t>DEVOLUCION DE VIATICOS ASIGNADO A EL SEÑOR JOSE LUIS POLANCO DIRECTOR ADMINISTRATIVO, GENERAL Y FINANACIERO DE ESTE TC CORRESPONDIENTE AL ALMUERZO DEL VIERNES 1ERO DE SEPTIEMBRE, POR UN VALOR DOP2,353.63 SEGÚN EL VIATICOS APROBADO PARA ESA ACTIVIDAD.</t>
  </si>
  <si>
    <t>PATRICIA CAROLINA PADILLA PEÑA</t>
  </si>
  <si>
    <t>DESEMBOLSO SUJETO A LIQUIDACION, SEGUN COMUNICACION INT-TC-2017-15489 D/F 23/08/2017, POR EL APOYO Y ACOMPAÑAMIENTO RELACIONADO AL ARBITRAJE, ANOTACION, COMPILADOR Y COORDINACION DE EQUIPOS, POR PARTE DEL PERSONAL DEL COMITE OLIMPICO DOMINICANO, POR LA CELEBRACION DE LOS JUEGOS CONSTITUCIONALES DE ESTE TC.</t>
  </si>
  <si>
    <t>PAGO FACTURA No. MG-FT-CG40749 CON NCF A050010011500002892 D/F 14/06/2017 Y COMUNICACION INT-TC-2017-13677 D/F 22/05/2017, POR MANTENIMIENTO DEL VEHICULO TIPO JEEPETA, FORD ESCAPE, COLOR: BLANCO, AÑO: 2016, ASIGNADO AL DIRECTOR DE COMUNICACIONES DE ESTE TC. DOP 1,062.00, MENOS: RETENCION 5%</t>
  </si>
  <si>
    <t>PAGO FACTURA No. 38 CON NCF A010010011500000038 D/F 01/08/2017, SEGUN CONTRATO D/F 30/05/2017 Y COMUNICACION INT-TC-2017-15243 D/F 09/08/2017, POR SERVICIO DE ALMUERZOS PARA LOS MAGISTRADOS DE ESTE TC., EN LA CELEBRACION DEL PLENO, CORRESPONDIENTE AL MES DE JULIO. (3/3) DOP 149,270.00, MENOS: RETENCION 5% Y 100% ITBIS</t>
  </si>
  <si>
    <t>COMPAÑÍA DE SEGUROS LA COLONIAL, S.A.</t>
  </si>
  <si>
    <t>PAGO FACTURA No. 0011564007 NCF A010010011500001703 D/F 24/07/2017, POLIZA No. 1-2-181-0000326, POR EL VALOR DE USD 13,330.00, A UNA TASA DE DOP 47.6039 Y COMUNICACION INT-TC-2017-15456 D/F 22/08/2017, POR SEGURO MEDICO INTERNACIONAL DEL MAG. VICTOR JOAQUIN CASTELLANOS CORRESPONDIENTE AL PERIODO 31/08/2017 AL 31/08/2018. DOP 634,559.99 ,MENOS: RETENCION 5%</t>
  </si>
  <si>
    <t>PAGO FACTURA No. 44936 CON NCF A010010011500000650 D/F 22/08/2017 POR EL VALOR DE USD 3,657.07, A UNA TASA DE DOP 47.6039, SEGÚN POLIZA No. SWG113-12-01692 Y COMUNICACIÓN INT-TC-2017-15490 D/F 24/08/2017, POR SEGURO MEDICO INTERNACIONAL DE LA SRA. MARIA AMELLE ORTIZ UREÑA, CORRESPONDIENTE AL PERIODO 01/08/2017 AL 01/01/2018. DOP 174,090.79, MENOS: RETENCION 5%</t>
  </si>
  <si>
    <t>PAGO FACTURA No. 396 CON NCF A010010011500000242 D/F 27/07/2017, SEGUN OC 3510-1 D/F 12/07/2017 Y COMUNICACION INT-TC-2017-14494 D/F 04/07/2017, POR CONTRATACION DE DIPLOMADO EN "REDACCION Y EDICION DE LIBROS", PARA LA SRA. ELGA BATISTA PEÑA, ENCARGADA DEL DEPTO. DE CORRESPONDENCIA Y ARCHIVO DE ESTE TC.</t>
  </si>
  <si>
    <t>ESCUELA DOMINICANA DE NEGOCIOS EDN, SRL</t>
  </si>
  <si>
    <t>PAGO FACTURA NCF A010010011500000011 D/F 07/05/2017, SEGUN OC 3269-2 D/F 28/04/2017 Y COMUNICACION INT-TC-2017-12595 D/F 15/03/2017, POR SERVICIO DE CONTRATACION DEL DIPLOMADO EN OFFICE PARA EL SR. TOMAS DIAZ, AUXILIAR ADMINISTRATIVO DE ESTE TC.</t>
  </si>
  <si>
    <t>AMAURY ALMONTE</t>
  </si>
  <si>
    <t>PAGO DE PRESTACIONES Y DERECHOS ADQUIRIDOS POR DESVINCULACION DE CHOFER, EN EL DEPTO. DE SERVICIOS GENERALES S DE ESTE TC., CON EFECTIVIDAD AL 15 DE AGOSTO 2017, SEGUN COMUNICACION INT-TC-2017-15441 D/F 22/08/2017, CALCULO REALIZADO POR LA DIRECCION DE GESTION HUMANA Y NOMINA ANEXA.</t>
  </si>
  <si>
    <t>COMPENSACION POR DISTRIBUCION DE ALMUERZOS Y CENAS LOS DIAS SEMANA Y DIAS FERIADOS, EN HORARIO DE 10:00 AM A 7:00 PM, SEGÚN COMUNICACIÓN INT-TC-2017-15044 D/F 01/08/2017.</t>
  </si>
  <si>
    <t>PAGO FACTURA No. SO14996 CON NCF A010010011500000525 D/F 27/07/2017 Y COMUNICA/CION INT-TC-2017-15026 D/F 01/08/2017, POR COMPRA DE CABLE PARA EL MONITOR DEL MAG. PRESIDENTE DE ESTE TC. DOP 1,070.56, MENOS: RETENCION 5%</t>
  </si>
  <si>
    <t>PAGO FINAL DEL 50% DE LA  FACTURA NCF A010010011500000367 D/F 12/08/2017, SEGUN OC 3572-3 D/F 03/08/2017 Y COMUNICACION DICC-196-2017, POR SERVICIO DE MONTAJE Y REFRIGERIO, EN OCASION AL CONVERSATORIO DIRIGIDO A LOS COMUNICADORES SOCIALES, CELEBRADO EN LA PROV. MARIA TRINIDAD SANCHEZ EL 12/08/2017. DOP 57, 820.00, MENOS: RETENCION 5% Y 100% ITBIS</t>
  </si>
  <si>
    <t>PAGO FACTURA NCF A010010011500000028 D/F 22/08/2017, SEGUN ADENDA AL CONTRATO D/F 06/02/2017 Y COMUNICACION INT-TC-2017-15547 D/F 25/08/2017, POR SERVICIOS OFRECIDOS COMO CORRECTOR DE ESTILOS DE SENTENCIAS DE ESTE TC., CORRESPONDIENTE AL PERIODO COMPRENDIDO ENTRE EL 06/08/2017 AL 06/09/2017. (7/12) DOP 59,000.00, MENOS: RETENCION 10% ISR Y 100% ITBIS</t>
  </si>
  <si>
    <t>PAGO FACTURA NO. TC-2017-8 CON NCF A010010011500000103 D/F 24/08/2017, SEGÚN COMUNICACIÓN INT-TC-2017-15509 D/F 24/08/2017 Y ADENDA AL CONTRATO D/F 12/03/2017, POR SERVICIOS OFRECIDOS COMO CORRECTOR DE ESTILO DE SENTENCIAS DE ESTE TC., CORRESPONDIENTE AL PERIODO COMPRENDIDO ENTRE EL 12/08/2017 AL 12/09/2017. (6/12) DOP 59,000.00, MENOS: RETENCION 10% ISR Y 100% ITBIS</t>
  </si>
  <si>
    <t>PAGO AHORRO MENSUAL, APORTES EXTRAORDINARIOS Y PAGOS DE CUOTAS POR LOS SOCIOS, CORRESPONDIENTE AL MES DE AGOSTO  2017, SEGUN COMUNICACION DE LA COOPSECON D/F 25/08/2017 Y RELACION DE DESCUENTOS ANEXA.</t>
  </si>
  <si>
    <t>PAGO FACTURA NCF A010010011500002153 D/F 08/08/2017 Y COMUNICACION INT-TC-2017-14810 D/F 20/07/2017, POR SERVICIO DE REFRIGERIO LIQUIDO Y ALQUILERES, EN OCASION A LA VISITA DE LOS HOTELEROS DE PUNTA CANA, CON LA PRESENCIA DEL MINISTRO ADMINISTRATIVO DE LA PRESIDENCIA LIC. JOSE RAMON PERALTA Y EL MINISTRO DE TURISMO EL LIC FRANCISCO JAVIER GARCIA. DOP 8,985.70, MENOS: RETENCION 5%</t>
  </si>
  <si>
    <t>RUPERTICO MARTINEZ AQUINO</t>
  </si>
  <si>
    <t>PAGO FACTURA PROVEEDOR INFORMAL NCF A010010011100000161 D/F 23/08/2017 Y COMUNICACION VJCP/020/2017 D/F 15/08/2017, POR LABOR COMO SEGURIDAD EN LA RESIDENCIA DEL MAGISTRADO VICTOR JOAQUIN CASTELLANOS PIZANO DE ESTE TC. DOP 50,600.00, MENOS: RETENCION 5%</t>
  </si>
  <si>
    <t>FUNDACION TREBOL, INC</t>
  </si>
  <si>
    <t>APORTE ECONOMICO, PARA LA DIFUSION DE LA MUSICA COMO PARTE DE LA CULTURA A NIVEL NACIONAL, SEGUN COMUNICACION INT-TC-2017-15461 D/F 22/08/2017 Y APROBACION DEL MAGISTRADO PRESIDENTE D/F 07/08/2017.</t>
  </si>
  <si>
    <t>PAGO FACTURAS NOS. 012989, L39971, 013463 Y 013550 CON NCF A020020021500025517, 25575, 25580, 25574 D/F 03/08/2017, 10/08/2017 RESPECTIVAMENTE, POR MANTENIMIENTO DE VEHICULOS PERTENECIENTES A LA FLOTILLA DE ESTE TC. DOP 66,877.52, MENOS: RETENCION 5%</t>
  </si>
  <si>
    <t>PAGO FACTURA No. 2700194499 CON NCF A040010011500014359 D/F 17/07/2017 Y COMUNICACION INT-TC-2017-14582 D/F 10/07/2017, POR MANTENIMIENTO DEL VEHICULO TIPO JEEPETA, NISSAN PATROL Y62, AÑO: 2011, COLOR: NEGRO, ASIGNADO AL MAGISTRADO RAFAEL DIAZ FILPO DE ESTE TC. DOP 15,513.00, MENOS: RETENCION 5%</t>
  </si>
  <si>
    <t>VIATICOS A FAVOR DE ANDRES AGRAMONTE POR VIAJE A MONSEÑOR NOUEL BONAO, PARA UN LEVANTAMIENTO EN ESA CIUDAD EN FECHA 05/09/2017, SEGÚN COMUNICAICON DPYD-TC-122-2017 D/F 01/09/2017.</t>
  </si>
  <si>
    <t>VIATICOS A FAVOR DE FELIX PEÑA POR VIAJE A SAN JUAN DE LA MAGUANA PARA EL DIPLOMADO DIRIGIDO A LOS DOCENTES EN FECHA 26/08/2017, SEGÚN COMUNICACIÓN INT-TC-2017-15580 D/F 28/08/2017.</t>
  </si>
  <si>
    <t>VIATICOS A FAVOR DE MARCOS ANTONIO PEREYRA POR VIAJE A SAN CRISTOBAL, POR VISITA DE COORDINACION JORNADA DE LECTURA EN FECHA 30/08/2017, SEGÚN COMUNICAICON DDDCD-TC-297-2017 D/F 28/08/2017.</t>
  </si>
  <si>
    <t>L&amp;R COMERCIAL, SRL</t>
  </si>
  <si>
    <t>PAGO ANTICIPADO, SEGUN OC 3640-3 D/F 28/08/2017, COMUNICACION INT-TC-2017-15316 D/F 11/08/2017 Y APROBACION DEL MAGISTRADO PRESIDENTE D/F 10/08/2017, POR COMPRA DE MUEBLES Y ELECTRODOMESTICOS, PARA SER DONADO AL SR. ISIDRO ROJAS, QUIEN DESEMPEÑA LA POSICION DE CHOFER DE PRESIDENCIA DE ESTE TC., POR INCENDIO OCURRIDO EN SU VIVIENDA. DOP 103,465.00, MENOS: RETENCION 5%</t>
  </si>
  <si>
    <t>COMPRA DE EUR22,787.03 A UNA TASA DOP59.99 POR CONCEPTO DE VIATICOS CORRESPONDIENTES AL MAGISTRADO PRESIDENTE MILTON RAY GUEVARA Y LOS MAGISTRADOS JUSTO PEDRO CASTELLANOS, RAFAEL DIAZ FILPO Y VICTOR JOAQUIN CASTELLANOS, QUIEN VIAJARAN A LA CIUDAD DE VILNIUS, LITUANIA, PARA EL 4TO. CONGRESO DE LA CONFERENCIA MUNDIAL DE DERECHO Y JUSTICIA CONSTITUCIONAL, DEL 08 AL 17/09/2017, SEGUN COMUNICACION DRII-105 D/F 07/08/2017.</t>
  </si>
  <si>
    <t>REPOSICION DEL FONDO ASIGNADO A LA TESORERIA DE ESTE TC., SEGUN COMUNICACION INT-TC-2017-171 D/F 18/08/2017, FORMULARIO NO. 0009 D/F 14/08/2017, SOLICITUD INT-TC-2017-15406 D/F 21/08/2017 Y COMPROBANTES ANEXOS.</t>
  </si>
  <si>
    <t>EDYNSON FRANCISCO ALARCON POLANCO</t>
  </si>
  <si>
    <t>PAGO FACTURA PROVEEDOR INFORMAL NCF A010010011100000153 D/F 21/08/2017 Y COMUNICACION DICC-231-2017 D/F 08/08/2017, POR DOCENCIA IMPARTIDA EN EL DIPLOMADO “EL NUEVO CODIGO CIVIL DOMINICANO”, EN LA ESCUELA NACIONAL DE FORMACION ELECTORAL Y DEL ESTADO CIVIL (EFEC), (4 HORAS A DOP 1,038.00). DOP 4,152.00, MENOS: RETENCION 10% ISR</t>
  </si>
  <si>
    <t>CARMEN LUISA MARTINEZ COSS</t>
  </si>
  <si>
    <t>PAGO FACTURA PROVEEDOR INFORMAL NCF A010010011100000155 D/F 21/08/2017 Y COMUNICACION DICC-231-2017 D/F 08/08/2017, POR DOCENCIA IMPARTIDA EN EL DIPLOMADO “EL NUEVO CODIGO CIVIL DOMINICANO”, EN LA ESCUELA NACIONAL DE FORMACION ELECTORAL Y DEL ESTADO CIVIL (EFEC), (4 HORAS A DOP 1,038.00). DOP 4,152.00, MENOS: RETENCION 10% ISR</t>
  </si>
  <si>
    <t>DILIA LETICIA JORGE MERA</t>
  </si>
  <si>
    <t>PAGO FACTURA PROVEEDOR INFORMAL NCF A010010011100000154 D/F 21/08/2017 Y COMUNICACION DICC-231-2017 D/F 08/08/2017, POR DOCENCIA IMPARTIDA EN EL DIPLOMADO “EL NUEVO CODIGO CIVIL DOMINICANO”, EN LA ESCUELA NACIONAL DE FORMACION ELECTORAL Y DEL ESTADO CIVIL (EFEC), (4 HORAS A DOP 1,038.00). DOP 4,152.00, MENOS: RETENCION 10% ISR</t>
  </si>
  <si>
    <t>AUGUSTO VALDEMIRO ROBERT CASTRO</t>
  </si>
  <si>
    <t>PAGO FACTURA PROVEEDOR INFORMAL NCF A010010011100000158 D/F 21/08/2017 Y COMUNICACION DICC-231-2017 D/F 08/08/2017, POR DOCENCIA IMPARTIDA EN EL DIPLOMADO “EL NUEVO CODIGO CIVIL DOMINICANO”, EN LA ESCUELA NACIONAL DE FORMACION ELECTORAL Y DEL ESTADO CIVIL (EFEC), (4 HORAS A DOP 1,038.00). DOP 4,152.00, MENOS: RETENCION 10% ISR</t>
  </si>
  <si>
    <t>SCARLET VARGAS ROSSIS</t>
  </si>
  <si>
    <t>PAGO FACTURA PROVEEDOR INFORMAL NCF A010010011100000156 D/F 21/08/2017 Y COMUNICACION DICC-231-2017 D/F 08/08/2017, POR DOCENCIA IMPARTIDA EN EL DIPLOMADO “EL NUEVO CODIGO CIVIL DOMINICANO”, EN LA ESCUELA NACIONAL DE FORMACION ELECTORAL Y DEL ESTADO CIVIL (EFEC), (4 HORAS A DOP 1,038.00). DOP 4,152.00, MENOS: RETENCION 10% ISR</t>
  </si>
  <si>
    <t>SAMUEL AMAURY ARIAS ARZENO</t>
  </si>
  <si>
    <t>PAGO FACTURA PROVEEDOR INFORMAL NCF A010010011100000157 D/F 21/08/2017 Y COMUNICACION DICC-231-2017 D/F 08/08/2017, POR DOCENCIA IMPARTIDA EN EL DIPLOMADO “EL NUEVO CODIGO CIVIL DOMINICANO”, EN LA ESCUELA NACIONAL DE FORMACION ELECTORAL Y DEL ESTADO CIVIL (EFEC), (4 HORAS A DOP 1,038.00). DOP 4,152.00, MENOS: RETENCION 10% ISR</t>
  </si>
  <si>
    <t>REEMBOLSO POR CENA OFRECIDA POR EL MAGISTRADO PRESIDENTE, EN ACTIVIDADES INHERENTES A SU INVESTIDURA, SEGÚN COMUNICACIÓN PTC-JDG-408-2017 D/F 21/08/2017 Y FACTURA NCF A030010010200032537 D/F 14/08/2017.</t>
  </si>
  <si>
    <t>PAGO FACTURA No. 1806 CON NCF A010010011500001988 D/F 04/08/2017, SEGUN OC 3560-2 D/F 31/07/2017 Y COMUNICACION INT-TC-SG-2017-234 D/F 12/07/2017, POR COMPRA DE MAMPARA PARA CUBRIR ESCRITORIO DE LA CASA DE GUARDIA, EN LA SEDE PRINCIPAL DE ESTE TC. 30,544.30, MENOS: RETENCION 5%</t>
  </si>
  <si>
    <t>PAGO FACTURAS NOS. FV-02-1963995, FV-02-1965459, FV-02-1965458, FV-02-1962295, FV-02-1962302, FV-02-1959025 D/F 03/08/2017, 07/08/2017, 31/07/2017 Y 24/07/2017 RESPECTIVAMENTE Y COMUNICACION INT-TC-2017-15322 D/F 14/08/2017, POR COMPRA DE AGUA PURIFICADA PARA CONSUMO DEL PERSONAL DE ESTE TC. DOP 37,701.50 MENOS: RETENCION 5%</t>
  </si>
  <si>
    <t>PAGO FACTURA NCF A010010011500000519 D/F 01/08/2017, SEGUN CONTRATO SUSCRITO ENTRE LAS PARTES EN FECHA 04/07/2016 Y COMUNICACION INT-TC-2017-15505 D/F 24/08/2017, POR TRANSMISION DEL PROGRAMA "LA VOZ DEL TRIBUNAL CONSTITUCIONAL", CORRESPONDIENTE AL MES DE JULIO 2017. (12/12) DOP 50,000.00, MENOS: RETENCION 5%</t>
  </si>
  <si>
    <t>PAGO FACTURA No. 35470 CON NCF A010010011500011445 D/F 04/07/2017 Y COMUNICACION INT-TC-2017-15503 D/F 24/08/2017, POR ARRENDAMIENTO DE ESPACIO PARA EL PROGRAMA "LA VOZ DEL TRIBUNAL CONSTITUCIONAL", CORRESPONDIENTE AL PERIODO QUE ABARCA DEL 19 JULIO AL 18 DE AGOSTO 2017.</t>
  </si>
  <si>
    <t>PIMENTEL MORENO PUBLICIDAD, SRL</t>
  </si>
  <si>
    <t>PAGO FACTURA No. 166 CON NCF A010010011500000001 D/F 24/08/2017, SEGÚN COMUNICACIÓN INT-TC-2017-15339 D/F 14/08/2017 Y APROBACION DEL MAGISTRADO PRESIDENTE D/F 10/08/2017, POR COMPRA DE BOLETAS, PARA EL CONCIERTO “UN CANTO POR LA PAZ”, CELEBRADO EL 26/08/2017. DOP 5,000.00, MENOS: RETENCION 5%</t>
  </si>
  <si>
    <t>PAGO FACTURAS NCF A010010011500002141, 2142 D/F 25/07/2017 RESPECTIVAMENTE, SEGUN OC 3533-2 D/F 20/07/2017 Y COMUNICACION DPyD-TC-104-2017 D/F 17/07/2017, POR SERVICIO DE REFRIGERIO, ALMUERZO Y ALQUILERES, EN OCASION A LA CAPACITACION AUDITORES INTERNOS EN EL PROYECTO DE IMPLEMENTACION NORMAS ISO-9001. DOP 53,618.02, MENOS: RETENCION  5%</t>
  </si>
  <si>
    <t>PAGO FACTURA No. 2700196336 CON NCF A040010011500014501 D/F 04/08/2017 Y COMUNICACION INT-TC-2017-14547 D/F 07/07/2017, POR MANTENIMIENTO DE LA MOTOCICLETA, YAMAHA YB1251, AÑO: 2012, COLOR: AZUL, ASIGNADA AL SR. CESAR ARAUJO, MENSAJERO DE ESTE TC. DOP 17,125.00, MENOS: RETENCION 5%</t>
  </si>
  <si>
    <t>(REINTEGRO) BIONNI BIOSNELY ZAYAS LEDESMA 8REINTEGRO)</t>
  </si>
  <si>
    <t>(REINTEGRO) POR CANCELACION DE CHEQUE VENCIDO NO. 6705 DE FECHA 28/10/2016.</t>
  </si>
  <si>
    <t>(REINTEGRO) CARLOS JULIO FELIZ (REINTEGRO)</t>
  </si>
  <si>
    <t>(REINTEGRO) POR CANCELACION DE CHEQUE VENCIDO NO. 5502 DE FECHA 08/02/2016.</t>
  </si>
  <si>
    <t>(REINTEGRO) CRISTOBAL ANTONIO RODRIGUEZ GOMEZ (REINTEGRO)</t>
  </si>
  <si>
    <t>(REINTEGRO) POR CANCELACION DE CHEQUE VENCIDO NO. 6656 DE FECHA 14/10/2016.</t>
  </si>
  <si>
    <t>(REINTEGRO) JOSE ALBERTO CRUCETA ALMAZAR (REINTEGRO)</t>
  </si>
  <si>
    <t>(REINTEGRO) POR CANCELACION DE CHEQUE VENCIDO NO. 6660 DE FECHA 14/10/2016.</t>
  </si>
  <si>
    <t>(REINTEGRO) JOSE MANUEL MEDINA MONTERO (REINTEGRO)</t>
  </si>
  <si>
    <t>(REINTEGRO) POR CANCELACION DE CHEQUE VENCIDO NO. 5556 DE FECHA 22/02/2016.</t>
  </si>
  <si>
    <t>(REINTEGRO) LUIS ADRIANO TAVERAS MARTE (REINTEGRO)</t>
  </si>
  <si>
    <t>(REINTEGRO) POR CANCELACION DE CHEQUE VENCIDO NO. 6117DE FECHA 28/06/2016.</t>
  </si>
  <si>
    <t>(REINTEGRO) MANUEL ANTONIO RAMIREZ SUZAÑA (REINTEGRO)</t>
  </si>
  <si>
    <t>(REINTEGRO) POR CANCELACION DE CHEQUE VENCIDO NO. 4757 DE FECHA 17/07/2015.</t>
  </si>
  <si>
    <t>(REINTEGRO) NAMPHI ANDRES RODRIGUEZ (REINTEGRO)</t>
  </si>
  <si>
    <t>(REINTEGRO) POR CANCELACION DE CHEQUE VENCIDO NO. 6765 DE FECHA 08/11/2016.</t>
  </si>
  <si>
    <t>PAGO FACTURA No. F0500019596 CON NCF A010080541500000117 D/F 08/08/2017 Y COMUNICACION INT-TC-2017-15323 D/F 14/08/2017, POR LA COMPRA DE HIELO PARA CONSUMO DEL PERSONAL DE ESTE TC. DOP 1,400.00, MENOS: RETENCION 5%</t>
  </si>
  <si>
    <t>PAGO FACTURAS NOS FTV-00018479 Y FTD-00291890 CON NCF A010010021500000385, A010030011500004322 D/F 15/08/2017 Y 17/08/2017 RESPECTIVAMENTE, CONTRATO D/F 08/03/2017 Y COMUNICACIÓN INT-TC-2017-15415 D/F 21/08/2017, POR IMPRESIÓN Y ENCARTE DE LAS EDICION No. 40 “LA VOZ DEL CONSTITUCIONAL” DE ESTE TC. DOP 132,000.00, MENOS: RETENCION 5%</t>
  </si>
  <si>
    <t>EDUARDO ENRIQUE DIAZ GUERRA</t>
  </si>
  <si>
    <t>PAGO FACTURA NCF P010010011502039021 D/F 28/08/2017 COMUNICACION INT-TC-2017-15637 D/F 31/08/2017 Y CONTRATO D/F 17/07/2017, POR SERVICIO COMO CORRECTOR DE ESTILO DE DOCUMENTOS DEL DPTO. DE DOCUMENTACION Y PUBLICACIONES, CORRESPONDIENTE AL PERIODO 17 DE JULIO AL 16 DE AGOSTO. (1/12) DOP 65,555.55, MENOS: RETENCION 10% ISR Y 100% ITBIS</t>
  </si>
  <si>
    <t>PAGO FACTURA No. SO14484 CON NCF A010010011500000532 D/F 08/08/2017, SEGUN OC 3503-1 D/F 11/07/2017 Y COMUNICACION DS-TC-020-2017 D/F 14/02/2017, POR COMPRA DE MONITOR PARA EL DESPACHO DE PRESIDENCIA DE ESTE TC. DOP 3,914.99, MENOS: RETENCION 5%</t>
  </si>
  <si>
    <t>PAGO FACTURA No. SO15326 CON NCF A010010011500000533 D/F 10/08/2017, SEGUN OC 3584-1 D/F 03/08/2017 Y COMUNICACION DDP-TC-2017-00154 D/F 11/07/2017, POR COMPRA DE TRES (3) UNIDADES DE SUPERDRIVE USB DE APPLE (GRABADOR DE DVD PORTABLE) PARA EL DEPTO. DE DOCUMENTACION Y PUBLICACIONES DE ESTE TC. DOP 18,836.45, MENOS: RETENCION 5%</t>
  </si>
  <si>
    <t>PAGO FACTURA No. 11435 CON NCF A010010011500002477 D/F 05/05/2017, SEGUN OC 3236-3 D/F 20/04/2017, MENOS NOTA DE CREDITO No. NC0000394 CON NCF A010010010400000428 D/F 04/08/2017 Y COMUNICACION  INT-TC-2017-12244 D/F 22/02/2017, POR COMPRA TRIMESTRAL DE MATERIALES FERRETEROS Y ELECTRICOS, CORRESPONDIENTE AL PERIODO ABRIL-JUNIO. DOP 54,646.00, MENOS: RETENCION 5%</t>
  </si>
  <si>
    <t>PAGO FACTURA No. 1812 CON NCF A010010011500001991 D/F 09/08/2017, SEGUN OC 3505-1 D/F 11/07/2017 Y COMUNICACION INT-TC-2017-14450 D/F 03/07/2017, POR COMPRA DE SEIS (6) SILLAS SECRETARIALES PARA LA DIRECCION DE COMUNICACIONES DE ESTE TC. DOP 46,954.21, MENOS: RETENCION 5%</t>
  </si>
  <si>
    <t>PAGO FACTURA No. FA1-00005887 CON NCF A020010021500000438 D/F 24/07/2017, SEGUN OC 3414-3 D/F 13/06/2017 Y COMUNICACION INT-TC-2017-13986 D/F 06/06/2017, POR COMPRA DE DE PORTA HOJAS EN ACRILICOS, PARA SER UTILIZADOS EN LAS COCINAS, BAÑOS Y OTRAS AREAS DE ESTE TC. DOP 15,894.60, MENOS: RETENCION</t>
  </si>
  <si>
    <t>OD DOMINIACANA CORP</t>
  </si>
  <si>
    <t>PAGO FACTURA No. 1500002888 CON NCF A010010011500002888 D/F 09/08/2017, SEGUN OC 3372-1 D/F 08/06/2017 Y COMUNICACION INT-TC-SG-2017-206 D/F 15/05/2017, POR COMPRA TRIMESTRAL DE ARTICULOS DE OFICINA , CORRESPONDIENTE AL PERIODO JULIO-SEPTIEMBRE 2017. DOP 125,887.85, MENOS: RETENCION 5%</t>
  </si>
  <si>
    <t>DEVOLUCION DE VIATICOS QUE NO FUERON UTILIZADOS POR EL PERSONAL DEL DEPARTAMENTO DE SEGURIDAD Y QUE LE FUERON SUMINISTRADOS PARA UN VIAJE A SANTIAGO DE LOS CABALLEROS, EN FECHA 10/08/2017, SEGÚN COMUNICACIÓN DS-TC-152-2017 D/F 04/09/2017.</t>
  </si>
  <si>
    <t>COMPRA DE USD31,926 A UNA TASA DOP47.80 POR CONCEPTO DE VIATICOS CORRESPONDIENTE AL MAG. PRESIDENTE MILTO RAY GUEVARA, A LOS MAG. RAFAEL DIAZ FILPO, JUSTO PEDRO CASTELLANOS, JOTTIN CURY DAVID Y A LOS SEÑORES RAFAEL POLANCO, NELSON REYES UREÑA, FRANCIA MANOLITA SOSA Y CANDIDO ACOSTA HEREDIA, QUIENES VIAJARAN A LA CIUDAD DE NEW JERSEY, ESTADOS UNIDOS, PARA LOS CONVERSATORIOS DE PERIODISTAS, DEL 21 AL 25/09/2017,, SEGUN COMUNICACION DRII-148 D/F 06/09/2017.</t>
  </si>
  <si>
    <t>COMPRA DE USD2,117.00 A UNA TASA DOP47.80 POR CONCEPTO DE APORTE PARA VIAJE CORRESPONDIENTE A ELIZARDO ANTONIO MEDINA CALCANO, DENACO DE LA FACULTAD DE DERECHO DE LA UASD, QUIEN PARTICIPARA EN EL CICLO DE CONVERSATORIOS, QUE SE CELEBRARAN EN NEW JERSEY, ESTADOS UNIDOS, DEL 21 AL 25/09/2017, SEGUN COMUNICACION DRII-149 D/F 08/09/2017.</t>
  </si>
  <si>
    <t>VIATICOS A FAVOR DEL PERSONAL DE LA DIRECCION DE COMUNICACIONES POR VIAJE A MONSEÑOR NOUEL BONAO, PARA UN LEVANTAMIENTO EN ESA CIUDAD EN FECHA 05/09/2017, SEGÚN COMUNICACIÓN INT-TC-2017-15328 D/F 01/09/2017.</t>
  </si>
  <si>
    <t>VIATICOS A FAVOR DEL DEPARTAMENTO DE SEGURIDAD  POR VIAJE A SAN JUAN DE LA MAGUANA, PARA LA CLAUSURA CONVERSATORIO PARA ABOGADOS, EN FECHA 02/09/2017, SEGÚN COMUNICACIÓN DS-TC-150-2017 D/F 04/09/2017.</t>
  </si>
  <si>
    <t>VAITICOS A FAVOR DE CRISTIAN FELICIANO POR VIAJE A MONSEÑOR NOUEL BONAO, PARA UN LEVANTAMIENTO EN ESA CIUDAD EN FECHA 05/09/2017, SEGÚN COMUNICACIÓN TC-DCC-070-2017 D/F 04/09/2017.</t>
  </si>
  <si>
    <t>VIATICOS A FAVOR DE RAFAELA MESA POR VIAJE A SAN CRISTOBAL, POR VISITAS DE COORDINACION JORNADA DE LECTURA, LOS DIAS 30 Y 31/08/2017, 01-04-05-06-07/09/2017, SEGÚN COMUNICACIÓN DDDCD-TC-297-2017 D/F 28/08/2017.</t>
  </si>
  <si>
    <t>VIATICOS A FAVOR DE LEIDIS ESTHER CIRIACO MONTILLA POR VIAJE A SAN CRISTOBAL, POR VISITAS DE COORDINACION JORNADA DE LECTURA, LOS DIAS 30-31/08/2017, 01-04-06-07/09/2017, SEGÚN COMUNICACIÓN DDDCD-TC-297-2017 D/F 28/08/2017.</t>
  </si>
  <si>
    <t>LB STUDIO GRAFICO SRL</t>
  </si>
  <si>
    <t>PAGO FACTURA NCF A010010011500000009 D/F 14/08/2017, SEGUN OC 3546-1 D/F 24/07/2017 Y COMUNICACION INT-TC-2017-14645 D/F 12/07/2017, POR COMPRA DE TRES (3) CAJONES DE FIBRA DE VIDRIO. PARA LAS MOTOCICLETAS QUE REALIZAN ENTREGAS DE COMIDA EN ESTE TC. DOP 59,590.00, MENOS: RETENCION 5%</t>
  </si>
  <si>
    <t>EL MOLINO DEPORTIVO SRL</t>
  </si>
  <si>
    <t>PAGO FACTURA No. 39091 CON NCF A010010011500002354 D/F 18/08/2017, SEGUN OC 3586-2 D/F 07/08/2017 Y COMUNICACION TC-2017-02306 D/F 02/06/2017, POR COMPRA DE INSUMOS PARA LAS PRACTICAS DE LOS PRIMEROS JUEGOS DEPORTIVOS CONSTITUCIONALES DE ESTE TC. DOP 139,034.77, MENOS: RETENCION 5%</t>
  </si>
  <si>
    <t>GUAROA TABARE GAUTREAU</t>
  </si>
  <si>
    <t>REEMBOLSO POR SOLICITUD DE VISA ANTE EL CONSULADO DE ARGENTINA, QUIEN PARTICIPARA  EN EL XXII CONGRESO LATINOAMERICANO DE AUDITORES INTERNOS (CLAI), A CELEBRARSE EL 30 DE SEPTIEMBRE AL 07 DE OCTUBRE DEL 2017.</t>
  </si>
  <si>
    <t>JOSE CAPOIS KING</t>
  </si>
  <si>
    <t>COMPAÑÍA DOMINICANA DE TELEFONOS S A</t>
  </si>
  <si>
    <t>PAGO FACTURA NO. 49 CON NCF A010010011501905410 D/F 28/08/2017 Y COMUNICACION INT-TC-2017-15652 D/F 01/09/2017, POR SERVICIO DE INTERNET REDUNDANTE CORRESPONDIENTE AL MES DE SEPTIEMBRE 2017. DOP 130,034.31, MENOS: RETENCION 5%</t>
  </si>
  <si>
    <t>PAGO FACTURA No. 00017410 CON NCF A010010011500000513 D/F 29/08/2017, CONTRATO D/F 15/07/2017 Y COMUNICACION INT-TC-2017-15635 D/F 31/08/2017, POR MANTENIMIENTO DE LA TELEFONIA IP ERICSSON LG DE AMBAS SEDE DE ESTE TC. DOP 463,881.60, MENOS: RETENCION 5%</t>
  </si>
  <si>
    <t>PROYECCIONES MINERALES INDUSTRIALES (PROMINSA), SRL</t>
  </si>
  <si>
    <t>PAGO FACTURA No. 45 CON NCF A010010011500000045 D/F 04/09/2017, SEGUN OC 3645-4 D/F 29/08/2017 Y COMUNICACION INT-TC-2017-15449 D/F 22/08/2017, POR SUMINISTRO E INSTALACION DE UN (1) TRANSFORMADOR, PARA SUSTITUIR AL EXISTENTE POR AVERIA Y SOBRECARGA EN LA SEDE CENTRAL DE ESTE TC. DOP 367,486.69, MENOS: RETENCION 5%</t>
  </si>
  <si>
    <t>RV PHARMACEUTICALS, SRL</t>
  </si>
  <si>
    <t>PAGO FACTURA No. 251 CON NCF A010010011500000180 D/F 09/08/2017, SEGUN OC 3543-1 D/F 21/07/2017 Y COMUNICACION INT-TC-2017-14741 D/F 17/07/2017, POR COMPRA TRIMESTRAL CORRESPONDIENTE A JULIO-SEPTIEMBRE 2017 DE MEDICAMENTOS DEL BOTIQUIN PARA USO DEL PERSONAL DE ESTE TC. DOP 68,235.00, MENOS: RETENCION 5%</t>
  </si>
  <si>
    <t>PAGO FACTURA NOS. FA1-00005878 Y FA1-00005857 CON NCF A020010021500000433, 423 D/F 20/07/2017 Y 13/07/2017 RESPECTIVAMENTE, SEGUN OC 3479-1 D/F 04/07/2017 Y COMUNICACION DICC-177-2017 D/F 29/06/2017, POR SERVICIOS DE IMPRESION DE CERTIFICADOS PARA EL TALLER TITULADO "REDACCION JURIDICA" Y LA CONFECCION DE BLOCK DE NOTAS PARA LA DIRECCION ADMINISTRATIVA DE ESTE TC. DOP 7,351.40, MENOS: RETENCION 5%</t>
  </si>
  <si>
    <t>OFFITEK SRL</t>
  </si>
  <si>
    <t>PAGO FACTURA No. 135293 CON NCF A010010011500013965 D/F 17/08/2017, SEGUN OC 3555-2 D/F 31/07/2017 Y COMUNICACIONES ANEXAS , POR COMPRA DE TRES (3) COMPUTADORAS Y UN (1) UPS PARA DISTINTAS AREAS DE ESTE TC. DOP 115,904.79, MENOS : RETENCION 5%</t>
  </si>
  <si>
    <t>FERRETERIA CIMA SRL</t>
  </si>
  <si>
    <t>PAGO FACTURA No. 807070 CON NCF A010010031500000319 D/F 03/08/2017, SEGUN OC 3548-1 D/F 24/07/2017 Y COMUNICACION DDDCD-TC-199-2017 D/F 11/07/2017, POR COMPRA DE CAUTRO (4) CAJAS PLASTICAS TRANSPARENTES, PARA EL TRANSPORTE DE CARPETAS, BIENES Y EQUIPOS DEL DEPTO. DE DIFUSION Y DIVULGACION DE LA CONSTITUCION DOM. A LA DIFERENTES PROVINCIAS DE ESTE PAIS. DOP 4,366.00, MENOS: RETENCION 5%</t>
  </si>
  <si>
    <t>MUEBLES OMAR S.A.</t>
  </si>
  <si>
    <t>PAGO FACTURA No. 140983 CON NCF A010010021500006839 D/F 10/08/2017, SEGUN OC 3539-1 D/F 21/07/2017 Y COMUNICACIONES ANEXAS, POR COMPRA DE SILLAS PARA SER COLOCADAS EN EL AREA DE VISITAS, DESPACHO DEL MAGISTRADO PRESIDENTE, CONTRALORIA INSTITUCIONAL Y LA DIRECCION DE GESTION HUMANA DE ESTE TC. DOP 46,512.41, MENOS: RETENCION 5%</t>
  </si>
  <si>
    <t>V ENERGY, S.A</t>
  </si>
  <si>
    <t>PAGO ANTICIPADO SEGUN OC 3654-1 D/F 29/08/2017 Y COMUNICACION INT-TC-2017-15447 D/F 22/08/2017, POR COMPRA DE TICKETS DE COMBUSTIBLE PARA ESTE TC., CORRESPONDIENTE AL TRIMESTRE OCTUBRE-DICIEMBRE 2017.</t>
  </si>
  <si>
    <t>PAGO FACTURA NO. CC201709055200565115 CON NCF A260010050100447953 D/F 05/09/2017, SEGUN COMUNICACION INT-TC-2017-15698 D/F 04/09/2017, POR SERVICIOS DE INTERNET, CORRESPONDIENTE AL MES DE AGOSTO 2017. DOP 22,386.00, MENOS: RETENCION 5%</t>
  </si>
  <si>
    <t>PAGO FACTURA NO. CC201709055200574144 CON NCF A260010050100455127 D/F 05/09/2017, SEGUN COMUNICACION INT-TC-2017-15698 D/F 04/09/2017, POR SERVICIOS DE TELEFONIA MOVIL, CORRESPONDIENTE AL MES DE AGOSTO 2017. DOP 494,290.96, MENOS: RETENCION 5%</t>
  </si>
  <si>
    <t>PAGO FACTURA No. 33709 CON NCF A010010011500000768 D/F 25/08/2017, SEGUN POLIZA No. 30-92-000249 Y COMUNICACION INT-TC-2017-15711 D/F 04/09/2017, POR SEGURO DE VIDA DE LOS EMPLEADOS DE ESTE TC, CORRESPONDIENTE AL MES DE SEPTIEMBRE 2017. DOP 109,851.42, MENOS: RETENCION 5%</t>
  </si>
  <si>
    <t>( REINTREGRO) SAMUEL AMAURY ARIAS ARZENO (REINTREGRO)</t>
  </si>
  <si>
    <t>ERROR EN NOMBRE CEHQUE NO.8214 DE FECHA 08/09/2017.</t>
  </si>
  <si>
    <t>VIATICOS A FAVOR DE MANUEL IVAN FIGUEREO POR VIAJE A PUERTO PLATA, PARA CUBRIR LA JORNADA DE SENSIBILIZACION DE SIMBOLOS PATRIOS Y SU USO ADECUADO EN FECHA 05/09/2017, SEGÚN COMUNICACIÓN ANEXA D/F 11/09/2017.</t>
  </si>
  <si>
    <t>VIATICOS A FAVOR DE DANIEL PEREZ, POR VIAJE A PUERTO PLATA PARA LA JORNADA DE CAPACITACION EN ESA CIUDAD EN FECHA 05/09/2017, SEGÚN COMUNICACIÓN INT-TC-2017-15695 D/F 04/09/2017.</t>
  </si>
  <si>
    <t>VIATICOS A FAVOR DE RIGOBERTO PICHARDO GONZALEZ POR VIAJE A SAN JOSE DE OCOA, PARA LA CONFERENCIA EL TRIBUNAL COMO GUARDIAN DE LA CONSTITUCION EN FECHA 17/09/2017, SEGÚN COMUNICACIÓN ANEXA D/F 14/09/2017.</t>
  </si>
  <si>
    <t>PAGO ITBIS RETENIDO JUNIO  2017.</t>
  </si>
  <si>
    <t>PAGO A LA DGII, LAS RETENCIONES HECHAS A NUESTROS SUPLIDORES, CORRESPONDIENTE AL MES DE JUNIO 2017, (IR-17).</t>
  </si>
  <si>
    <t>PAGO FACTURA No. 57076873 CON NCF A020010010114811186 D/F 04/09/2017, CODIGO SISTEMA No. 39966 Y COMUNICACIÓN INT-TC-2017-15721 D/F 04/09/2017, POR SERVICIO DE AGUA POTABLE SUMINISTRADA AL LOCAL MIRADOR NORTE DE ESTE TC., CORRESPONDIENTE AL MES DE SEPTIEMBRE 2017.</t>
  </si>
  <si>
    <t>PAGO FACTURA No. 22769950 CON NCF A020010011500018868 D/F 01/09/2017, CONTRATO No. 35160 Y COMUNICACIÓN INT-TC-2017-15762 D/F 06/09/2017, POR SERVICIO DE RECOGIDA DE BASURA, CORRESPONDIENTE AL MES DE SEPTIEMBRE 2017.</t>
  </si>
  <si>
    <t>PAGO FACTURA No. 2017-08-0000083052 CON NCF A020030011500016103 D/F 02/09/2017, NUMERO DE CLIENTE 163859 Y COMUNICACIÓN INT-TC-2017-15836 D/F 12/09/2017, POR EL SERVICIO DE TELEVISION POR CABLE DE LAS INSTALACIONES DEL TC DE LA PLAZA DE LA BANDERA, POR EL PERIODO COMPRENDIDO ENTRE EL 02/08/2017 AL 01/09/2017. DOP 5,824.94, MENOS: RETENCION 5%</t>
  </si>
  <si>
    <t>PAGO POR ADQUISICION DE BOLETOS AEREOS A TRAVES DE LA TARJETA UATP, CORRESPONDIENTE A LA CUENTA NO. 71937, S/ ESTADO DE CUENTA No. 17083171937 D/F 31/08/2017. DOP 180,057.28, MENOS: RETENCION 5%</t>
  </si>
  <si>
    <t>PEDRO PABLO DE JESuS ECHAVARRIA RIVERA</t>
  </si>
  <si>
    <t>PAGO FACTURA NCF A010010011500000025 D/F 04/08/2017, SEGUN CONTRATO D/F 01/12/2016 Y COMUNICACION INT-TC-2017-15697 D/F 04/09/2017, POR REACONDICIONAMIENTO Y MANTENIMIENTO DE AREAS VERDES, PLANTAS ORNAMENTALES Y JARDINERAS UBICADAS EN AMBAS SEDES DE ESTE TC., CORRESPONDIENTE AL MES DE AGOSTO. (9/12) DOP 30,000.00, MENOS: RETENCION  2% ISR Y 100% ITBIS</t>
  </si>
  <si>
    <t>CONSEJO DOMINICANO DE UNIDAD EVANGELICA (CODUE)</t>
  </si>
  <si>
    <t>APORTE ECONOMICO, SEGUN COMUNICACION INT-TC-2017-15666 D/F 01/09/2017 Y APROBACION DEL MAGISTRADO PRESIDENTE D/F 31/08/2017, PARA EL REALIZACION DEL CONGRESO INTERNACIONAL "FAMILIA A TODA PRUEBA", A CELEBRARSE DEL 17 AL 18 DE NOVIEMBRE DEL 2017, EN LA UNIVERSIDAD AUTONOMA DE SANTO DOMINGO.</t>
  </si>
  <si>
    <t>MARCOS FRANCISCO MASSO GARROTE</t>
  </si>
  <si>
    <t>APORTE ECONOMICO POR COMPRA DE BOLETOS AEREOS DEL PROFESOR MARCOS FRANCISCO MASSO GARROTE, QUIEN IMPARTIO LA CONFERENCIA INTERNACIONAL EN LA "JORNADA DE JUSTICIA Y DERECHO CONSTITUCIONAL" EL 01/09/2017.</t>
  </si>
  <si>
    <t>PAGO FACTURA No. 235411 CON NCF A020010011500001898 D/F 01/09/2017, SEGÚN POLIZA No. 96-95-185066, MENOS NOTA DE CREDITO No. 22917 CON NCF A020010010400019879 POR EL VALOR DE DOP 1,498.20 D/F 25/08/2017 Y COMUNICACIÓN INT-TC-2017-15705 D/F 04/09/2017, PARA SEGURO MEDICO PLAN SUPERIOR, DEL CUERPO DE SEGURIDAD DE ESTE TC., CORRESPONDIENTE AL MES DE SEPTIEMBRE 2017. DOP 584,782.45, MENOS: RETENCION 5%</t>
  </si>
  <si>
    <t>PAGO FACTURA No. 235409 CON NCF A020010011500001896 D/F 01/09/2017, SEGUN POLIZA No. 96-95-185064, MENOS NOTAS DE CREDITO NOS. 24723 Y 22916 CON NCF A020010010400021353,19878 POR EL VALOR DE DOP2,246.00 Y 379.53 D/F 08/09/2017, 31/08/2017 RESPECTIVAMENTE Y COMUNICACION INT-TC-2017-15771 D/F 08/09/2017, PARA SEGURO MEDICO PLAN MAX, DE LOS EMPLEADOS DEL TC., CORRESPONDIENTE AL MES DE SEPTIEMBRE 2017. DOP 1,580,408.78 MENOS: RETENCION 5%</t>
  </si>
  <si>
    <t>PAGO FACTURA NO. 235408 CON NCF A020010011500001895 D/F 01/09/2017, SEGUN POLIZA No. 96-95-184883 Y COMUNICACION INT-TC-2017-15708 D/F 04/09/2017, PARA SEGURO MEDICO PLAN PLATINUM DE MAGISTRADOS Y DIRECTORES DE ESTE TC., CORRESPONDIENTE AL MES DE SEPTIEMBRE 2017. DOP 307,767.92, MENOS: RETENCION 5%</t>
  </si>
  <si>
    <t>VIATICOS A FAVOR DEL PERSONAL DEL DEPARTAMENTO DE SEGURIDAD POR VIAJE A SAN JOSE DE OCOA PARA LA CONFERENCIA DEL MAGISTRADO WILSON GOMEZ EN FECHA 10/09/2017, SEGÚN COMUNICACIÓN DS-TC-151-2017 D/F 04/09/2017.</t>
  </si>
  <si>
    <t>VIATICOS A FAVOR DEL PERSONAL DE LA DIRECCION DE COMUNICACIONES POR VIAJE A SAN JODE DE OCOA, PARA LA CONFERENCIA EL TRIBUNAL CONSTITUCIONAL COMO GUARDIAN DE LA CONSTITUCION EN FECHA 10/09/2017, SEGÚN COMUNICACIÓN INT-TC-2017-15511 D/F 24/08/2017.</t>
  </si>
  <si>
    <t>LIBRAMIENTO NO. 26-1</t>
  </si>
  <si>
    <t>LIBRAMIENTO NO. 26-1 CORRESPONDIENTE AL MES DE SEPTIEMBRE DEL 2017.</t>
  </si>
  <si>
    <t>PAGO FACTURA No. 235407 CON NCF A020010011500001894 D/F 01/09/2017, SEGUN POLIZA No. 96-95-184882 Y COMUNICACION INT-TC-2017-15709 D/F 04/09/2017, PARA SEGURO MEDICO PLAN PLATINUM DE PADRES DE MAGISTRADOS Y DIRECTORES DE ESTE TC, CORRESPONDIENTE AL MES DE SEPTIEMBRE 2017. DOP69,054.70, MENOS: RETENCION 5%</t>
  </si>
  <si>
    <t>PAGO FACTURA NO. 235410 CON NCF A020010011500001897 D/F 01/09/2017, SEGÚN POLIZA 96-95-185065 Y COMUNICACIÓN INT-TC-2017-15707 D/F 04/09/2017, PARA SEGURO MEDICO PLAN OPCIONAL PARA TERCEROS, CORRESPONDIENTE AL MES DE SEPTIEMBRE. DOP 57,388.50, MENOS: RETENCION 5%</t>
  </si>
  <si>
    <t>PAGO FACTURA NO. 235412 CON NCF A020010011500001899 D/F 01/09/2017, SEGUN POLIZA No. 96-95-185067, MENOS NOTA DE CREDITO No. 22716 CON NCF A020010010400019713 D/F 23/08/2017 POR EL VALOR DE DOP 3,808.69 Y COMUNICACION INT-TC-2017-15706 D/F 04/09/2017, PARA SEGURO MEDICO PLAN ROYAL, DE LOS EMPLEADOS DEL TC., CORRESPONDIENTE AL MES DE SEPTIEMBRE 2017. DOP 10,218.41, MENOS: RETENCION 5%</t>
  </si>
  <si>
    <t>PAGO FACTURA No. FA1-00005872 CON NCF A020010021500000428 D/F 18/07/2017, SEGUN OC 3449-1 D/F 22/06/2017 Y COMUNICACION INT-TC-2017-15702 D/F 04/09/2017, POR SERVICIO DE IMPRESION DE PROGRAMAS, PARA LA CONFERENCIA INTERNACIONAL EN UNIBE. DOP 706.23, MENOS: RETENCION 5%</t>
  </si>
  <si>
    <t>PAGO FACTURA No. 1007 CON NCF A010010011500001057 D/F 07/08/2017, SEGUN OC 3547-1 D/F 24/07/2017 Y COMUNICACION DDDCD-TC-199-2017 D/F 11/07/2017 POR COMPRA DE UNA (1) PIZARRA BLANCA Y SUS ACCESORIOS PARA EL DEPTO. DE DIFUSION Y DIVULGACION DE LA CONSTITUCION DE ESTE TC. DOP 1,199.76, MENOS: RETENCION 5%</t>
  </si>
  <si>
    <t>PAGO FACTURA No. 03-04/197903 CON NCF A010110041500001430 D/F 15/08/2017, SEGUN OC 3587-2 D/F 09/08/2017 Y COMUNICACION DDP-TC-2017-00169 D/F 02/08/2017, POR COMPRA DE FLEXOMETROS (CINTAS METRICAS) PARA EL DEPTO. DE DOCUMENTACION Y PUBLICACION DE ESTE TC. DOP 954.43, MENOS: RETENCION 5%</t>
  </si>
  <si>
    <t>PATRONATO DEL HOSPITAL GENERAL MATERNO INFANTIL, INC</t>
  </si>
  <si>
    <t>APORTE ECONOMICO SEGUN COMUNICACION INT-TC-2017-15639 D/F 13/09/2017 APROBACION DEL MAGISTRADO PRESIDENTE, PARA EL EQUIPAMIENTO DE LA UNIDAD DE CUIDADOS INFANTILES, MEDIANTE FLORES CORPORATIVAS PARA EL ARBOL DE LA ESPERANZA.</t>
  </si>
  <si>
    <t>FOTO MOVIL INDUSTRIAL, SRL</t>
  </si>
  <si>
    <t>PAGO ANTICIPADO DEL 50%, SEGUN OC 3660-2 D/F 31/08/2017 Y COMUNICACION INT-TC-2017-15280 D/F 10/08/2017, POR IMPREISON DE CARNETS DE IDENTIFICACION PARA LOS EMPLEADOS DE ESTE TC. DOP 38940, MENOS: RETENCION 5%</t>
  </si>
  <si>
    <t>PAGO FACTURA NCF A010010011500728578 D/F 31/08/2017, SEGUN REFERENCIA DE PAGO No. 601894806290, NIC 6018948 Y COMUNICACIÓN INT-TC-2017-15716 D/F 04/09/2017, POR CONSUMO DE ENERGIA ELECTRICA, DE LA SEDE PRINCIPAL, POR EL PERIODO COMPREDIDO ENTRE EL 03/07/2017 AL 02/08/2017.</t>
  </si>
  <si>
    <t>PAGO FACTURA NCF A010010011500727984 D/F 31/08/2017, SEGUN REFERENCIA DE PAGO No. 619641604094, NIC 6196416 Y COMUNICACIÓN INT-TC-2017-15716 D/F 04/09/2017, POR CONSUMO DE ENERGIA ELECTRICA DEL LOCAL MIRADOR NORTE, POR EL PERIODO COMPREDIDO ENTRE EL 08/07/2017 AL 08/08/2017.</t>
  </si>
  <si>
    <t>PAGO DE USD 719.33 A UNA TASA DE DOP 47.70, CORRESPONDIENTE A LA TARJETA DE CREDITO INTERNACIONAL, ASIGNADA A LA DIRECCION GENERAL ADMINISTRATIVA Y FINANCIERA DE ESTE TC, SEGÚN ESTADO DE CUENTA D/F 31/08/2017.</t>
  </si>
  <si>
    <t>COMPRA DE USD8,698.00 A UNA TASA DOP47.82 POR CONCEPTO DE SERVICIOS DE TRANSPORTE Y REFRIGERIO CONCERNIENTE AL CICLO DE CONVERSATORIO EN NEW JERSEY, EN ESTADOS UNIDOS, DEL 20 AL 25/09/2017, SEGÚN COMUNICACIÓN DICC-303-2017 D/F 15/09/2017.</t>
  </si>
  <si>
    <t>COMPRA DE USD5,088.00 A UNA TASA DOP47.82 POR CONCEPTO DE VIATICOS CORRESPONDIENTES A LOS SEÑORES GUAROA GAUTREAU M. Y JOSE CAPOIS KING, QUIENES VIAJARAN A LA CIUDAD DE BUENOS AIRES, ARGENTINA, PARA EL XXII CONGRESO LATINOAMERICANO DE AUDITORES INTERNOS (CLAI 2017), DEL 30/09/2017 AL 05/10/2017, SEGUN COMUNICACION DRII-128 D/F 24/08/2017.</t>
  </si>
  <si>
    <t>REPOSICION DEL FONDO ASIGNADO A LA TESORERIA DE ESTE TC., SEGUN COMUNICACION INT-TC-2017-187 D/F 12/09/2017, FORMULARIO NO. 0010 D/F 11/09/2017, SOLICITUD INT-TC-2017-15855 D/F 12/09/2017 Y COMPROBANTES ANEXOS.</t>
  </si>
  <si>
    <t>VEARA MEDIA, SRL</t>
  </si>
  <si>
    <t>PAGO FACTURA NCF A010010011500000036 D/F 18/09/2017, SEGUN OC 3723-1 D/F 18/09/2017 Y COMUNICACION INT-TC-2017-15523 D/F 24/08/2017,  PAGO DEL 50% DEL MONTO ACORDADO, POR EL SERVICIO DE MAESTRIA DE CEREMONIA, ANIMACION, COBERTURA DE PRENSA ESCRITA, ASESORIA, TELEVISION Y RADIO DURANTE LA CELEBRACION DE LOS JUEGOS DEPORTIVOS CONSTITUCIONALES 2017. DOP 125,000.00, MENOS: RETENCION 5%</t>
  </si>
  <si>
    <t>CHIPS TEJEA SRL</t>
  </si>
  <si>
    <t>PAGO FACTURA NCF A010010011500000150 D/F 19/09/2017, SEGÚN CONTRATO D/F 18/09/2017 Y COMUNICACIÓN INT-TC-2017-15944, POR IMPORTE DEL 50% DEL MONTO ACORDADO POR SERVICIOS DE PRODUCCION DEL ESPECTACULO ¨GALA POR LA CONSTITUCION¨, QUE SERA CELEBRADA EL PROXIMO 07/11/2017, EN LA SALA CARLOS PIANTINI DEL TEATRO NACIONAL EDUARDO BRITO. DOP 2,665,421.17, MENOS: RETENCION 5%</t>
  </si>
  <si>
    <t>PAGO ANTICIPO POR COMPRA DE PRODUCTOS ENLATADOS PARA ONCE (11) COLABORADORES QUE ESTARAN LABORANDO EN ESTE TC. DURANTE EL HURACAN MARIA, A REQUERIMIENTO DE LA DIRECCION ADMINISTRATIVA, SEGÚN O/C 3750-1 D/F 20/09/2017 Y COMUNICACION INT-TC-2017-16004 D/F 20/09/2017. DOP 7,638.60, MENOS: RETENCION 5%</t>
  </si>
  <si>
    <t>NOMINA ADMINISTRATIVA CORRESPONDIENTE AL MES DE SEPTIEMBRE DEL AÑO 2017.</t>
  </si>
  <si>
    <t>NOMINA MILITARES CORRESPONDIENTE AL MES DE SEPTIEMBRE DEL AÑO 2017.</t>
  </si>
  <si>
    <t>PAGO ITBIS RETENIDO JULIO 2017.</t>
  </si>
  <si>
    <t>PAGO A LA DGII, LAS RETENCIONES HECHAS A NUESTROS SUPLIDORES, CORRESPONDIENTE AL MES DE JULIO 2017, (IR-17).</t>
  </si>
  <si>
    <t>PAGO FINAL FACTURA No. FAC-003740 CON NCF A010010011500000046 D/F 14/08/2017, SEGUN OC 3434-1 D/F  19/06/2017 Y COMUNICACION INT-TC-2017-15673 D/F 04/09/2017, POR CONTRATACION DE TALLER "TRABAJO EN EQUIPO Y COMUNICACION EFECTIVA" PARA LOS SERVIDORES DE LA DIRECCION DE GESTION HUMANA DE ESTE TC. DOP 122,500.00, MENOS: RETENCION 5%</t>
  </si>
  <si>
    <t>PAGO FACTURA No. 137 CON NCF A010010011500000198 D/F 04/08/2017, SEGUN OC 3458-1 D/F 28/06/2017 Y COMUNICACION INT-TC-2017-13863 D/F 31/05/2017, POR SERVICIOS DE CONFECCION DE ESCALERA Y REPARACION DE CALZADA EN LA SEDE CENTRAL DE ESTE TC. DOP 33,866.00, MENOS: RETENCION 5%</t>
  </si>
  <si>
    <t>PAGO FACTURA No. 22772 CON NCF A010010011500002732 D/F 25/08/2017, SEGUN OC 3518-1 D/F 14/07/2017 Y COMUNICACION DICC-153-2017 D/F 13/06/2017, POR COMPRA DE BOLSAS EN POLIPROPILENO PARA LAS JORDANAS DE JUSTICIA Y DERECHO CONSTITUCIONAL REALIZADAS EN LAS PROVINCIAS: PUERTO PLATA, LA ROMANA, BARAHONA, SANTIAGO Y SANTO DOMINGO. DOP 247,800.00, MENOS: RETENCION 5%</t>
  </si>
  <si>
    <t>PAGO FACTURA No. G0024 Y G0025 CON NCF A010010011500000024,25 D/F 01/08/2017 Y 06/09/2017 RESPECTIVAMENTE, CONTRATO D/F 01/07/2017, POR SERVICIOS DE EVENTOS Y PROTOCOLO INSTITUCIONAL, CORRESPONDIENTE AL MES DE JULIO Y AGOSTO 2017. (1 y 2/12) DOP 165,200.00, MENOS: RETENCION 10% ISR Y 100% ITBIS</t>
  </si>
  <si>
    <t>PAGO FACTURA No. 013379 CON NCF A020020021500025638 D/F 17/08/2017 Y COMUNICACION INT-TC-2017-15201 D/F 08/08/2017, POR MANTENIMIENTO AL VEHICULO TIPO JEEPETA, TOYOTA PRADO, COLOR: NEGRO, AÑO: 2013, ASIGNADO AL MAGISTRADO LINO VASQUEZ DE ESTE TC. DOP 12,206.70, MENOS: RETENCION 5%</t>
  </si>
  <si>
    <t>PAGO FACTURAS NOS. 2700197811 Y 2700197201 CON NCF A040010011500014635, 14574 D/F 22/08/2017 Y 14/08/2017 RESPECTIVAMENTE Y COMUNICACIONES ANEXAS, POR MANTENIMIENTO MOTOCICLETA , YAMAHA YB1251, ASIGNADA AL SR. JANERIS SENA Y JEEPETA, NISSAN PATROL, ASIGNADA AL MAG. HERMOGENES ACOSTA DE ESTE TC. DOP 111,202.97, MENOS: RETENCION 5%</t>
  </si>
  <si>
    <t>LAVANDERIA ROYAL, SRL</t>
  </si>
  <si>
    <t>PAGO FACTURA NCF A010010011500000648 D/F 04/09/2017, SEGUN OC 3616-1 D/F 17/08/2017 Y COMUNICACION INT-TC-2017-15349 D/F 15/08/2017, POR SERVICIOS DE LAVADO Y PLANCHADO DE MANTELES RECTANGULARES DE ESTE TC. DOP 5,310.00, MENOS: RETENCION 5%</t>
  </si>
  <si>
    <t>PAGO FACTURA NCF A010010011500000640 D/F 15/08/2017, SEGUN OC 3578-1 D/F 02/08/2017 Y COMUNICACION INT-TC-2017-14712 D/F 14/07/2017, POR SERVICIO DE LAVADO Y PLANCHADO DE BANDERAS, BAMBALINAS, MANTELES Y LAZOS DE ESTE TC. DOP 10,561.00, MENOS: RETENCION 5%</t>
  </si>
  <si>
    <t>PAGO FACTURA No. 385 CON NCF A010010011500000233 D/F 14/07/2017, SEGUN OC 3524-1 D/F 17/07/2017 Y COMUNICACION DDP-TC-2017-00152 D/F 11/07/2017, POR CONTRATACION DE  DIPLOMADO DE "REDACCION Y EDICION DE LIBROS" PARA LA SRA. LEONOR TEJADA, ENCARGADA DEL DEPTO. DE DOCUMENTACION Y PUBLICACIONES.</t>
  </si>
  <si>
    <t>PAGO FACTURA No. 2803 CON NCF A010010011500000427 D/F 15/08/2017, SEGUN INT-TC-2017-15444 D/F 22/08/2017 Y CONTRATO DE FECHA 15/07/2017, POR SERVICIO DE MANTENIMIENTO DE DOS (2) EXTINTORES DE 10 LIBRAS AGENTE LIMPIO Y AUTOMATICO Y UN (01) EXTINTOR AGENTE LIMPIO Y MANUAL. (1/12) DOP 3,442.00, MENOS: RETENCION 5%</t>
  </si>
  <si>
    <t>DASALE CONSTRUCTIONS SERVICES, SRL</t>
  </si>
  <si>
    <t>PAGO FACTURA No. 26 CON NCF A010010011500000017 D/F 21/08/2017, SEGUN OC 3608-2 D/F 11/08/2017 Y COMUNICACION INT-TC-2017-14944 D/F 26/07/2017, POR SUMINISTRO E INSTALACION DE FROSTEADO DE LA PUERTA DE ENTRADA, EN LA SEDE MIRADOR NORTE DE ESTE TC. DOP 6,490.00, MENOS: RETENCION 5%</t>
  </si>
  <si>
    <t>PAGO FACTURA No. 100030993 CON NCF A010010011500002556 D/F 10/08/2017, SEGUN OC 3556-1 D/F 26/07/2017 Y COMUNICACION INT-TC-2017-14864 D/F 24/07/2017, POR COMPRA DE UNA (1) BATERIA PARA VEHICULO TIPO JEEPETA , FORD EXPLORER, AÑO: 2013, COLOR: BLANCO, ASIGNADO AL SECRETARIO DE ESTE TC. DOP 5,898.82, MENOS: RETENCION 5%</t>
  </si>
  <si>
    <t>PAGO FACTURA No. 6421 CON NCF A010010011500000065 D/F 15/08/2017, SEGUN OC 3582-1 D/F 03/08/2017 Y COMUNICACION INT-TC-2017-14940 D/F 26/07/2017, POR SUMINISTRO E INSTALACION DEL CRISTAL SUPERIOR DE LA PUERTA DE ENTRADA SEDE MIRADOR NORTE DE ESTE TC. DOP 10,738.00, MENOS: RETENCION 5%</t>
  </si>
  <si>
    <t>PAGO FACTURA No. F0500019750 CON NCF A010080541500000118 D/F 21/08/2017 Y COMUNICACION INT-TC-2017-15480 D/F 23/08/2017, POR LA COMPRA DE HIELO PARA CONSUMO DEL PERSONAL DE ESTE TC. DOP 3,600.00, MENOS: RETENCION 5%</t>
  </si>
  <si>
    <t>PAGO FACTURA NCF A010010011500000024 D/F 14/08/2017, SEGUN OC 3557-1 D/F 25/07/2017 Y COMUNICACION INT-TC-2017-14750 D/F 17/07/2017, POR SERVICIO DE SEÑALIZACION DE PARQUEO EN LA SEDE CENTRAL DE ESTE TC. DOP 4,130.00, MENOS: RETENCION 5%</t>
  </si>
  <si>
    <t>EDITORIAL ARIANNA, SRL</t>
  </si>
  <si>
    <t>PAGO FACTURA No. 2014 CON NCF A010010011500000014 D/F 21/08/2017, SEGUN OC 3072-1 D/F 28/02/2017 Y COMUNICACION DICC-019-2017 D/F 06/02/2017, POR COMPRA DE ARTICULOS PROMOCIONALES PARA LAS DISTINTAS CAPACITACIONES DURANTE EL 2017 EN ESTE TC. DOP 49,560.00 MENOS : RETENCION 5%</t>
  </si>
  <si>
    <t>INGENIERIA DE PROTECCION SRL</t>
  </si>
  <si>
    <t>PAGO FACTURA No. 100007971 CON NCF A010010011500000096 D/F 22/08/2017, SEGUN OC 3593-1 D/F 08/08/2017 Y COMUNICACION DS-TC-113-2017 D/F 12/07/2017, POR MANTENIMIENTO DE LAS CAMARAS DE VIGILANCIA DE ESTE TC. DOP 5,616.80, MENOS: RETENCION 5%</t>
  </si>
  <si>
    <t>CONFEDERACION AUTONOMA SINDICAL CLASISTA</t>
  </si>
  <si>
    <t>PAGO FACTURA NCF A010010011500000056 D/F 11/09/2017, COMUNICACION INT-TC-2017-15823 D/F 11/09/2017 Y APROBACION DEL MAGISTRADO PRESIDENTE 04/09/2017, POR APORTE ECONOMICO, MEDIANTE COMPRA DE DE BOLETA PARA LA CENA DE CONFRATERNIDAD (VERSION 33), EN EL SALON "AMBAR" DE HOTEL DOMINICAN FIESTA EL 28/09/2017.</t>
  </si>
  <si>
    <t>PAGO FACTURA No. 1818 CON NCF A010010011500001994 D/F 21/08/2017, SEGUN OC 3509-1 D/F 12/07/2017 Y COMUNICACION DPyD-TC-78-2017 D/F 31/05/2017, POR COMPRA DE MOBILIARIOS PARA LA REMODELACION DE LA DIRECCION DE PLANIFICACION Y DESARROLLO DE ESTE TC. DOP 257,123.78, MENOS: RETENCION 5%</t>
  </si>
  <si>
    <t>ARTELUZ, SRL</t>
  </si>
  <si>
    <t>PAGO FACTURA No. 6081 CON NCF A010010011500001091 D/F 03/04/2017, SEGUN OC 3104-1 D/F 06/03/2017 Y COMUNICACION INT-TC-2017-12232 D/F 21/02/2017, SERVICIO DE ALQUILER DE PLANTA ELECTRICA PARA LA PRESENTACION DE LOS JUECES, EN LA PROV. MONTE PLANTA. DOP 44,840.00, MENOS: RETENCION 5%</t>
  </si>
  <si>
    <t>INSTITUTO CULTURAL DOMINICO-AMERICANO</t>
  </si>
  <si>
    <t>PAGO FACTURA No. 000034461 CON NCF A010010011500001721 D/F 06/04/2017, SEGUN OC 3146-1 D/F 20/03/2017 Y COMUNICACION INT-TC-2017-12521 D/F 10/03/2017, POR CONTRATACION DE DIPLOMADO EN ASISTENTE EMPRESARIAL PARA LAS SEÑORAS: MIGUELINA MARTINEZ BATISTA, LUCHI JOSEFINA DOMINGUEZ Y VERONICA TEJEDA NOVA, EMPLEADAS DE ESTE TC.</t>
  </si>
  <si>
    <t>PAGO FACTURA PROVEEDOR INFORMAL NCF A010010011100000157 D/F 21/08/2017 Y COMUNICACION DICC-231-2017 D/F 08/08/2017, POR DOCENCIA IMPARTIDA EN EL DIPLOMADO " EL NUEVO CODIGO CIVIL DOMINICANO", EN LA ESCUELA NACIONAL DE FORMACION ELECTORAL Y DEL ESTADO CIVIL (EFEC), (4 HORAS A DOP 1,038.00). DOP 4,152.00, MENOS: RETENCION 10% ISR</t>
  </si>
  <si>
    <t>OMEGA TECH S A</t>
  </si>
  <si>
    <t>PAGO FACTURA No. 23022 CON NCF A010010011500023022 D/F 28/08/2017, SEGUN 3626-3 D/F 21/08/2017 Y CORREO D/F 11/08/2017, POR COMPRA DE COMPUTADORA Y SCANNER PARA EL AUXILIAR ADMINISTRATIVO DE PRESIDENCIA DE ESTE TC. DOP  70,400.00, MENOS : RETENCION 5%</t>
  </si>
  <si>
    <t>PAGO DEL RPESTAMO EMPLEADO FELIZ NO.632-01-240-010524-8 OTORGADO POR ESA ENTIDAD BANCARIA A FAVOR DE ALTAGRACIA MARTINEZ PAULINO, CEDULA DE IDENTIDAD Y ELECTORAL NO. 071-0045894-7, QUIEN YA NO PERTENECE A LOS SERVIDORES DE ESTE TRIBUNAL CONSTITUCIONAL.</t>
  </si>
  <si>
    <t>VIATICOS A FAVOR DE ERICK OGANDO DE LA CRUZ POR COMPENSACION POR SERVICIO REALIZADO FUERA DE LA OFICINA EN FECHA 13/09/2017, SEGÚN COMUNICACIÓN CI-0091-2017 D/F 14/09/2017.</t>
  </si>
  <si>
    <t>NANCY GERALDINA FAMILIA DIAZ DE GEIST</t>
  </si>
  <si>
    <t>PAGO FACTURA NCF A010010011500007198 D/F 30/08/2017, SEGUN OC 3644-2 D/F 28/08/2017 Y COMUNICACION DICC-241-2017 D/F 18/08/2017, POR SERVICIO DE REFRIGERIO, EN OCASION AL CIERRE DEL DIPLOMADO EN DERECHO CONSTITUCIONAL Y PROCEDIMIENTOS, DIRIGIDO A LA COMUNIDAD JURIDICA, EN LA PROV. SAN JUAN EL 02/09/2017. DOP 42,775.00, MENOS: RETENCION 5%</t>
  </si>
  <si>
    <t>PAGO DE FACTURA No. 6875 CON NCF A010010011500000112 D/F 01/09/2017, CONTRATO D/F 03/06/2017 Y COMUNICACIÓN INT-TC-2017-15717 D/F 04/09/2017, POR ALQUILER DE NAVE ALMACEN EN EL SECTOR MANOGUAYABO, CORRESPONDIENTE AL PERIODO COMPRENDIDO ENTRE EL 03/09 AL 02/10/2017. (4/12) DOP 58,494.59, MENOS: RETENCION 5%</t>
  </si>
  <si>
    <t>PAGO FACTURA NO. 216 CON NCF A060060061500000216 D/F 01/09/2017 Y COMUNICACIÓN INT-TC-2017-15687 D/F 04/09/2017, POR CUOTA CORRESPONDIENTE AL MES DE SEPTIEMBRE 2017, DESCONTADA EN EL MES DE AGOSTO 2017, A LOS EMPLEADOS INSCRITOS EN EL GOLD GYM'S DE GALERIAS 360, ARROYO HONDO, SIRVIENDO LA INSTITUCION COMO AGENTE DE RETENCION. DOP 13,700.00, MENOS: RETENCION 5%</t>
  </si>
  <si>
    <t>PAGO FACTURA NO. 236 CON NCF A080010081500000236 D/F 01/09/2017 Y COMUNICACIÓN INT-TC-2017-15686 D/F 04/09/2017, POR CUOTA CORRESPONDIENTE AL MES DE SEPTIEMBRE 2017, DESCONTADA EN EL MES DE AGOSTO 2017, A LOS EMPLEADOS INSCRITOS EN EL GOLD GYM'S EVARISTO MORALES SIRVIENDO LA INSTITUCION COMO AGENTE DE RETENCION. DOP 44,300.00, MENOS: RETENCION 5%</t>
  </si>
  <si>
    <t>PAGO ANTICIPADO DEL 50%, SEGUN OC 3724-2 D/F 19/09/2017 Y COMUNICACION INT-TC-2017-15256 D/F 09/08/2017, POR SERVICIO DE REFRIGERIO Y MONTAJE, EN OCASION A LA CELEBRACION DE LOS JUEGOS DEPORTIVOS CONSTITUCIONALES 2017 DE ESTE TC.</t>
  </si>
  <si>
    <t>APORTE CORRESPONDIENTE AL MES DE SEPTIEMBRE PARA LA CUENTA DEL PLAN DE PENSIONES MAGISTRADOS PARA SER UTILIZADA EN LA INVERSIONES &amp; RESERVAS, S.A. EN EL BANCO CENTRAL.</t>
  </si>
  <si>
    <t>NATANAEL MENDEZ MATOS</t>
  </si>
  <si>
    <t>PAGO FACTURA PROVEEDOR INFORMAL NCF A010010011100000169 D/F 08/09/2017 Y COMUNICACION DICC-278-2017 D/F 05/09/2017, POR DOCENCIA IMPARTIDA EN EL DIPLOMADO DE “DERECHO CONSTITUCIONAL Y PROCESAL”, EN LA UNIVERSIDAD AUTONOMA DE SANTO DOMINGO (UASD), EN EL RECINTO DE SAN JUAN DE LA MAGUANA. (8 HORAS A DOP 2,000.00 Y COMPENSACION DE TRASLADO DOP 6,000.00). DOP 22,000.00, MENOS: RETENCION 10% ISR</t>
  </si>
  <si>
    <t>PAGO FACTURA No. GOB-785 CON NCF A010010011500006679 D/F 15/08/2017, SEGUN OC 3620-1 D/F 17/08/2017 Y COMUNICACION INT-TC-2017-15320 D/F 14/08/2017, POR SERVICIO ADICIONAL DE ALQUILER DE VEHICULO, PARA EL MAGISTRADO HERMOGENES ACOSTA DE ESTE TC. DOP 14024.30, MENOS: RETENCION 5%</t>
  </si>
  <si>
    <t>PAGO FACTURA No. 27332 CON  NCF A010010011500002165 D/F 04/09/2017, SEGUN OC 3642-2 D/F 29/08/2017 Y COMUNICACION INT-TC-2017-15337 D/F 14/08/2017, POR SERVICIO DE ALQUILER DE MESAS, MANTELES Y SILLAS PARA EL SALON DE INESPRE, EN OCASION A LA JORDANA CARDIOVASCULAR CON EL APOYO DE HUMANO SEGUROS,  A LOS COLABORADORES DE ESTE TC. DOP 10,832.40, MENOS: RETENCION 5%</t>
  </si>
  <si>
    <t>ERNESTO CASILLA REYES</t>
  </si>
  <si>
    <t>PAGO FACTURA PROVEEDOR INFORMAL NCF A010010011100000170 D/F 08/09/2017 Y COMUNICACION DICC-278-2017 D/F 05/09/2017, POR DOCENCIA IMPARTIDA EN EL DIPLOMADO DE “DERECHO CONSTITUCIONAL Y PROCESAL”, EN LA UNIVERSIDAD AUTONOMA DE SANTO DOMINGO (UASD), EN EL RECINTO DE SAN JUAN DE LA MAGUANA. (8 HORAS A DOP 2,000.00). DOP 16,000.00, MENOS: RETENCION 10% ISR</t>
  </si>
  <si>
    <t>EDUARDO JOSE VILLANUEVA MARTINEZ</t>
  </si>
  <si>
    <t>PAGO FACTURA NCF A010010011500000006 D/F 14/09/2017, SEGÚN COMUNICACIÓN TC-DCC-076-2017 D/F 13/09/2017 Y SOLICITUD INT-TC-2017-15924 D/F 15/09/2017, POR SERVICIO DE REVISION TECNICA DE LA PROPUESTA DE LA EMPRESA MODAFOCA, PARA EL “DISEÑO Y ELABORACION DE MURALES PARA LA JORNADA DE ARTE URBANO” A SER REALIZADA POR ESTE TC. DOP 6,560.80, MENOS: RETENCION 10% ISR Y 100% ITBIS</t>
  </si>
  <si>
    <t>PAGO FACTURA NCF A010010011500000007 D/F 14/09/2017, SEGÚN COMUNICACIÓN TC-DCC-066-2017 D/F 25/08/2017 Y SOLICITUD INT-TC-2017-15865 D/F 13/09/2017, POR SERVICIO DE REVISION TECNICA DE LA PROPUESTA PARA LA PRODUCCION DE LA "GALA POR LA CONSTITUCION" DE ESTE TC. DOP 6,560.80, MENOS: RETENCION 10% ISR Y 100% ITBIS</t>
  </si>
  <si>
    <t>LUKE BORDADOS SRL</t>
  </si>
  <si>
    <t>PAGO FACTURA No. 500000037 CON NCF A010010011500000037 D/F 06/09/2017, SEGUN OC 3636-2 D/F 24/08/2017 Y COMUNICACIONES ANEXAS, POR COMPRA DE BOLIGRAFOS PARA LAS JORNADAS DE JUSTICIA Y DERECHO CONSITUCIONAL Y POLOSHIRTS PARA LOS SRES. JANCEL PERALTA Y PAUL GARCIA, DE LA COORDINACION DE MANTENIMIENTO DE ESTE TC. DOP 87,910.00, MENOS: RETENCION 5%</t>
  </si>
  <si>
    <t>PAGO FACTURA No. 133 CON NCF A010010011500000199 D/F 10/08/2017, SEGUN OC 3575-1 D/F 02/08/2017 Y COMUNICACIONES ANEXAS, POR SERVICIOS DE PLOMERIA PARA LOS BAÑOS DE LA SEDE CENTRAL Y BAÑO EJECUTIVO DEL SEGUNDO PISO DE LA SEDE MIRADOR NORTE DE ESTE TC. DOP 31,270.00, MENOS: RETENCION 5%</t>
  </si>
  <si>
    <t>PAGO FACTURA No. FA1-6041 CON NCF A020010021500000481 D/F 30/08/2017, SEGUN  OC 3625-1 D/F 21/08/2017 Y COMUNICACION DICC-229-2017 D/F 08/08/2017, POR REIMPRESION DE CERTIFICADOS, CORRESPONDIENTE AL CONVERSATORIO DIRIGIDO  A LOS MIEMBROS  DEL COLEGIO MEDICO DOMINICANO. DOP 1,257.88, MENOS: RETENCION 5%</t>
  </si>
  <si>
    <t>PAGO FACTURA No. 0894 CON NCF A010010011500000029 D/F 04/09/2017, SEGUN OC 3623-1 D/F 18/08/2017 Y COMUNICACION INT-TC-SG-2017-249 D/F 17/08/2017, POR SERVICIO DE RETIRO E INSTALACION DE SALIDAS DE DATA Y ELECTRICAS EN EL AREA DE LA DIRECCION DE PLANIFICACION Y COMUNICACIONES DE ESTE TC. DOP 39,766.00, MENOS: RETENCION 5%</t>
  </si>
  <si>
    <t>PAGO FACTURA No. B36512 CON NCF A010010011500001420 D/F 08/08/2017, SEGUN OC 3595-1 D/F 09/08/2017 Y COMUNICACION INT-TC-2017-15197 D/F 08/08/2017, POR COMPRA DE BATERIA PARA VEHICULO TIPO JEEPETA, NISSAN PATROL, AÑO: 2011, COLOR: GRIS, ASIGNADO A LA MAGISTRADA ANA ISABEL BONILLA DE ESTE TC. DOP 6,142.90, MENOS: RETENCION 5%</t>
  </si>
  <si>
    <t>SERTELSA SERVICIOS TECNICOS DE TELEVISION SATELITE Y ANTENA SRL</t>
  </si>
  <si>
    <t>PAGO FACTURA No. 691 CON NCF A010010011500000691 D/F 04/09/2017, SEGUN OC 3661-1 D/F 30/08/2017 Y COMUNICACION DICC-264-2017 D/F 25/08/2017, POR SERVICIO DE LIVESTRAMING (TRANSMISION EN VIVO) RELATIVO A LA JORNADA DE DERECHO Y JUSTICIA CONSTITUCIONAL DE LA ROMANAN EN LA UNIVERSIDAD FEDERICO HENRIQUEZ Y CARVAJAL (UFEHEC). DOP 29,500.00, MENOS: RETENCION 5%</t>
  </si>
  <si>
    <t>COLABORACION ECONOMICA A FAVOR DE LOS TECNICOS QUE LABORARON EN LA GRABACION DEL PROGRAMA DE RADIO Y TELEVISION LA VOZ DEL TRIBUNAL CONSTITUCIONAL Y EL PROGRAMA RADIAL RADIO EDUCATIVA DOMINICANA CORRESPONDIENTE AL MES DE AGOSTO 2017, SEGÚN COMUNICAICON INT-TC-2017-15848 D/F 12/09/2017 Y APROBACION DEL MAGISTRADO PRESIDENTE D/F 09/05/2017.</t>
  </si>
  <si>
    <t>NOMINA VACACIONAL ADMINISTRATIVA CORRESPONDIENTE AL MES DE SEPTIEMBRE 2017</t>
  </si>
  <si>
    <t>NOMINA VACACIONAL MILITARES CORRESPONDIENTE AL MES DE SEPTIEMBRE 2017</t>
  </si>
  <si>
    <t>PAGO ITBIS RETENIDO AGOSTO 2017.</t>
  </si>
  <si>
    <t>PAGO A LA DGII, LAS RETENCIONES HECHAS A NUESTROS SUPLIDORES, CORRESPONDIENTE AL MES DE AGOSTO 2017, (IR-17).</t>
  </si>
  <si>
    <t>PAGO A LA DGII, LAS RETENCIONES HECHAS A NUESTROS EMPLEADOS, CORRESPONDIENTE AL MES DE AGOSTO DE 2017, (IR-3).</t>
  </si>
  <si>
    <t>VIATICOS A FAVOR DE ALAN DANIEL GARCIA FERRERAS POR VIAJE A SAN JOSE DE OCOA PARA CUBRIR LA CONDERENCIA EL TRIBUNAL CONSTITUCIONAL COMO GUARDIAN DE LA CONSTITUCION EN FECHA 17/09/2017, SEGÚN COMUNICACIÓN ANEXA D/F 15/09/2017.</t>
  </si>
  <si>
    <t>VIATICOS A FAVOR DE LEIDIS ESTHER CIRIACO MONTILLA POR VIAJE A SANTIAGO DE LOS CABALLEROS Y LA VEGA PARA EL TALLER DE SEGUIMIENTO Y MONITOREO DE LA JORNADA DE SENSIBILIZACION DE SIMBOLOS PATRIOS Y SU USO ADECUADO EN FECHA 08/09/2017, SEGÚN COMUNICACIÓN DDDCD-TC-301-2017 D/F 28/08/2017.</t>
  </si>
  <si>
    <t>VIATICOS A FAVOR DE LEIDIS ESTHER CIRIACO MONTILLA  POR VIAJE A PUERTO PLATA, PARA EL TALLER DE SEGUIMIENTO Y MONITOREO DE LA JORNADA DE SENSIBILIZACION DE SIMBOLOS PATRIOS Y SU USO ADECUADO EN FECHA 05/09/2017, SEGÚN COMUNICACIÓN DDDCD-TC-298-2017 D/F 28/08/2017.</t>
  </si>
  <si>
    <t>28//09/2017</t>
  </si>
  <si>
    <t>PAGO FACTURA No. 1732 CON NCF A010010011500001954 D/F 12/05/2017,  SEGUN OC 3265-2 D/F 24/04/2017 COMUNICACION INT-TC-2017-31 D/F 20/02/2017, POR SERVICIO DE ADECUACION DE ESPACIO E INSTALACION DE UNA ESTACION, EN EL AREA DE CONTABILIDAD DE ESTE TC. DOP 44,626.42, MENOS: RETENCION 5%</t>
  </si>
  <si>
    <t>INVERSIONES TROPINACA SRL</t>
  </si>
  <si>
    <t>PAGO ANTICIPADO, SEGUN OC 3501-3 D/F 11/07/2017 Y COMUNICACION TC-2017-02306 D/F 02/06/2017, POR COMPRA DE INSUMOS PARA LOS JUEGO DEPORTIVOS CONSTITUCIONALES DE ESTE TC. DOP 2,400.00, MENOS: RETENCION 5%</t>
  </si>
  <si>
    <t>JOSE RICARDO ROJAS LEON</t>
  </si>
  <si>
    <t>PAGO FACTURA PROVEEDOR INFORMAL NCF A010010011100000167 D/F 08/09/2017 Y COMUNICACION DICC-270-2017 D/F 04/09/2017, POR DOCENCIA IMPARTIDA EN EL CICLO DE CONVERSATORIO DERECHOS Y GARANTIAS FUNDAMENTALES, DIRIGIDO A LOS COMUNICADORES SOCIALES DE HATO MAYOR. (3 HORAS A DOP 2,000.00 Y COMPENSACION POR TRASLADO A DOP 6,000.00). DOP 12,000.00, MENOS: RETENCION 10% ISR</t>
  </si>
  <si>
    <t>NAMPHI ANDRES RODRIGUEZ</t>
  </si>
  <si>
    <t>PAGO FACTURA PROVEEDOR INFORMAL NCF A010010011100000168 D/F 08/09/2017 Y COMUNICACION DICC-270-2017 D/F 04/09/2017, POR DOCENCIA IMPARTIDA EN EL CICLO DE CONVERSATORIO DERECHOS Y GARANTIAS FUNDAMENTALES, DIRIGIDO A LOS COMUNICADORES SOCIALES DE LA PROV. HATO MAYOR. (3 HORAS A DOP 2,000.00 Y COMPENSACION POR TRASLADO A DOP 6,000.00). DOP 12,000.00, MENOS: RETENCION 10% ISR</t>
  </si>
  <si>
    <t>(REINTREGRO) LLAVES JIMENEZ E.I.R.L (REINTEGRO)</t>
  </si>
  <si>
    <t>(REINTEGRO) CHEQUE NO. 8024 DE FECHA 25/07/2017 FUE PAGADO EL DÍA 08/08/2017, LA COMPAÑÍA LE PRESENTO EL CHEQUE A UN CAMBIADOR, ÉSTE LO DEPOSITÓ EN EL BANCO SANTA CRUZ Y LE FUE DEVUELTO, ALEGANDO QUE AL CHEQUE LE FALTA LA FECHA DE EXPEDICIÓN. LA COMPAÑÍA NOS ENVIÓ EL CHEQUE Y NOS COMUNICAMOS CON EL BANCO DE RESERVAS A FIN DE OBTENER UNA EXPLICACIÓN DEL CASO, Y NOS DIJERON QUE CASI SIEMPRE TIENEN ESE PROBLEMA CON EL BANCO SANTA CRUZ. POR LO ANTERIOR, DEBEMOS ANULAR EL CHEQUE Y EMITIRLO DE NUEVO.</t>
  </si>
  <si>
    <t>(REINTREGRO) GRUPO ASTRO SRL (REINTREGRO)</t>
  </si>
  <si>
    <t>SE LES EMITIÓ EL CHEQUE NO. 8017 DE FECHA 20/07/2017 POR UN MONTO 5,872.61, EL CUAL PRESENTA UN  ERROR EN EL EXPEDIENTE DEBIDO A QUE LA FACTURA NO. FAT-00005716 CON NCF A020010021500000387 QUE SOPORTA ESE CHEQUE HABÍA SIDO PAGADO ANTERIORMENTE CON EL CHEQUE NO. 7909 DE FECHA 28/06/2017 POR UN MONTO DE 1,352.61, EL CUAL FUE PAGADO EL 11/07/2017.</t>
  </si>
  <si>
    <t>UNIVERSIDAD APEC</t>
  </si>
  <si>
    <t>PAGO FACTURA No. 00018759 CON NCF A010010011500003887 D/F 11/09/2017, SEGUN COMUNICACION INT-TC-2017-16018 D/F 22/09/2017 Y APROBACION DEL MAGISTRADO PRESIDENTE EN FECHA 10/05/2017, POR EL VALOR DE USD 2,625.00, A UNA TASA DE DOP 47.7353, POR COSTO DEL 70% DE LA MATRICULACION DE LA MAESTRIA EN "AUDITORIA INTEGRAL Y CONTROL DE GESTION (MAI07)", CORRESPONDIENTE AL SEGUNDO PAGO, DE LA SRA. HEIDY SOTO ZABALA (AUDITORA) DE ESTE TC.</t>
  </si>
  <si>
    <t>PAGO FACTURA No. 346533 D/F 11/09/2017, SEGUN COMUNICACION PTC-JDG-442-2017 D/F 06/09/2017 Y SOLICITUD INT-TC-2017-15910 D/F 15/09/2017, POR AYUDA ECONOMICA PARA LA NIÑA HEIDY SHANTAL BELTRAN, HIJA DEL SEÑOR JESUS EULOGIO BELTRAN GONZALEZ. DOP 14,040.00, MENOS: RETENCION 5%</t>
  </si>
  <si>
    <t>BERNABEL MORICETE FABIAN</t>
  </si>
  <si>
    <t>PAGO FACTURA PROVEEDOR INFORMAL NCF A010010011100000174 D/F 08/09/2017 Y COMUNICACION DICC-274-2017 D/F 04/09/2017, POR DOCENCIA IMPARTIDA CON EL TEMA “DESAFIOS DEL CONTROL DE CONSTITUCIONALIDAD, PERPESTIVA DE LA REP. DOM.”, EN LA JORNADA DE JUSTICIA Y DERECHO CONSTITUCIONAL, REALIZADO EN LA UNIVERSIDAD AUTONOMA DE SANTO DOMINGO (UASD), RECINTO PUERTO PLATA. (5 HORAS A DOP 2,000.00 Y GASTO DE TRASLADO A DOP 5,000.00). DOP 15,000.00, MENOS: RETENCION 10% ISR</t>
  </si>
  <si>
    <t>UNIVERSIDAD IBEROAMERICANA</t>
  </si>
  <si>
    <t>PAGO FACTURA No. CON00008154 CON NCF A010010011500001389 D/F 12/09/2017, SEGUN COMUNICACION INT-TC-2017-15902 D/F 14/09/2017, POR COSTO DEL 70% DE LA MATRICULACION DE LA MAESTRIA EN "GESTION ESTRATEGICA DEL TALENTO HUMANO", CORRESPONDIENTE AL CUATRIMESTRE SEPTIEMBRE-DICIEMBRE 2017, DE LA SRA. MARIA ESTHER BURGOS JIMENEZ (ENCARGADA DE GESTION DE TALENTO) DE ESTE TC.</t>
  </si>
  <si>
    <t>PAGO FACTURA NCF A010010011500000094 D/F 11/09/2017, SEGÚN COMUNICACIÓN DJ-TC-2017-201 D/F 11/09/2017 Y SOLICITUD INT-TC-2017-15864 D/F 13/09/2017, POR LEGALIZACION DE NUEVE (09) CONTRATOS DE ESTE TC. DOP 15,930.00, MENOS: RETENCION 10% ISR Y 100% ITBIS</t>
  </si>
  <si>
    <t>PAGO FACTURA No. 22431 CON NCF A010010011500002719 D/F 10/08/2017, SEGUN OC 3496-1 D/F 07/07/2017 Y CORREO D/F 21/06/2017, POR COMPRA DE CARPETAS PARA LAS JORNADAS JUSTICIA Y DERECHO CONSTITUCIONAL DE ESTE TC. DOP 39,058.00, MENOS: RETENCION 5%</t>
  </si>
  <si>
    <t>INVERSIONES TROPICANA SRL</t>
  </si>
  <si>
    <t>PAGO ANTICIPADO, SEGUN OC 3463-1 D/F 28/06/2017 Y COMUNICACION TC-2017-02306 D/F 02/06/2017, POR COMPRA DE INSUMOS PARA LOS JUEGOS DEPORTIVOS CONSTITUCIONALES DE ESTE TC. DOP 1,650.00, MENOS: RETENCION 5%</t>
  </si>
  <si>
    <t>EQUIPO INDUSTRIALES Y DE PROTECCION (EQUIP)</t>
  </si>
  <si>
    <t>PAGO FACTURA No. 2000046 CON NCF A010010011500000046 D/F 12/09/2017, SEGUN OC 3676-1 D/F 04/09/2017 Y COMUNICACION INT-TC-2017-14993 D/F 28/07/2017, POR COMPRA DE BOTAS PARA LOS SRES. JANCEL PERALTA (ELECTRICISTA) Y PAUL GARCIA ALCANTARA (AUXILIAR DE LA COORDINACION DE MANTENIMIENTO) DE ESTE TC. DOP 10,856.00, MENOS: RETENCION 5%</t>
  </si>
  <si>
    <t>VIATICOS A FAVOR DE KATHERINE FRANCISCA ESTEVEZ UREÑA POR VIAJE A SAN CRISTOBAL, PARA UN LEVANTAMIENTO EN ESA CIUDAD EN FECHA 30/08/2017, SEGÚN COMUNICACIÓN DDP-TC-2017-00198 D/F19/09/2017.</t>
  </si>
  <si>
    <t>VIATICOS A FAVOR DE LEIDIS ESTHER CIRIACO MONTILLA POR VIAJE A MONSEÑOR NOUEL (BONAO), PARA LA JORNADA DE CHARLAS DE AVANZADA EN ESA CIUDAD EN FECHA 27/09/2017, SEGÚN COMUNICAICON DDDCD-TC-340-2017 D/F 18/09/2017.</t>
  </si>
  <si>
    <t>VIATICOS A FAVOR DE WILLKELY ALCANTARA POR VIAJE A MONSEÑOR NOUEL (BONAO), PARA CUBRIR LA JORNADA DE CHARLA LA CONSTITUCION, DEBERES Y DERECHOS FUNDAMENTALES, EN FECHA 26/09/2017, SEGÚN COMUNICACIÓN ANEXA D/F 25/09/2017.</t>
  </si>
  <si>
    <t>PAGO NOMINA COMPLEMENTARIO A FAVOR DE EMILIO ALCANTARA DEL CARMEN CORRESPONDIENTE AL MES DE SEPTIEMBRE 2017.</t>
  </si>
  <si>
    <t>PAGO DE MONTO ADEUDADO A LA COOPSECON DEL SR. CRISTO MANUEL MEDRANO VERAS, EX-EMPLEADO DEL TC., SEGUN COMUNICACION DE LA COOPSECON D/F 14/09/2017 Y SOLICITUD INT-TC-2017-15903 D/F 14/09/2017.</t>
  </si>
  <si>
    <t>BENIGNO ZAPATERO, SRL</t>
  </si>
  <si>
    <t>PAGO ANTICIPADO, SEGUN OC 3690-1 D/F 12/09/2017 Y APROBACION DEL MAGISTRADO PRESIDENTE D/F 31/08/2017, POR COMPRA DE CINCUENTA (50) SILLAS PLASTICAS, PARA SER DONADAS A LA ACADEMIA CULTURAL DE BOMBEROS.</t>
  </si>
  <si>
    <t>MICROFUNDICION FGLE, SRL</t>
  </si>
  <si>
    <t>PAGO FACTURA NCF P010010011501786545 D/F 26/09/2017, SEGUN ORDEN DE COMPRA 3732-1 D/F 19/09/2017 Y COMUNICACION INT-TC-2017-15256 D/F 09/08/2017, POR ADQUISICION DE MEDALLAS PARA SER UTILIZADAS EN LA CELEBRACION DE LOS JUEGOS DEPORTIVOS CONSTITUCIONALES 2017.  DOP98,235.00, MENOS RETENCION 5%</t>
  </si>
  <si>
    <t>INTERESES  CERTIFICADOS FINANCIEROS</t>
  </si>
  <si>
    <t>AJUSTE DEL BANCO NO IDENTIFICADO</t>
  </si>
  <si>
    <t>COMISIONES Y CARGOS BANCARIOS AL 29 DE SEPTIEMBRE 2017.</t>
  </si>
  <si>
    <t>CARGOS POR IMPUESTO DEL 0.15% A CHEQUES PAGADOS (ART. 12, LEY NO. 288-04). SEPTIEMBRE2017.</t>
  </si>
  <si>
    <t>ALTICE DOMINICANA, S.A.</t>
  </si>
  <si>
    <t>NOMINA SERVICIO DE SEGURIDAD</t>
  </si>
  <si>
    <t>DELTA COMERCIAL S A</t>
  </si>
  <si>
    <t>LAURA VICTORIA CAMINERO HERNANDEZ</t>
  </si>
  <si>
    <t>“Año del fomento a las exportaciones"</t>
  </si>
  <si>
    <t>ELVIS ESPINAL</t>
  </si>
  <si>
    <t xml:space="preserve">Director Financiero </t>
  </si>
  <si>
    <t>JOAN MICHEL ADAMES SEVERINO</t>
  </si>
  <si>
    <t>RELACION DE DESEMBOLSOS REALIZADOS POR EL PNUD</t>
  </si>
  <si>
    <t>COMPENSACION ECONOMICA</t>
  </si>
  <si>
    <t>ROSARIO MARIA MARIÑEZ MEDINA</t>
  </si>
  <si>
    <t>MISAEL RINCON LANFRANCO</t>
  </si>
  <si>
    <t>YOKASTA BERROA SALDAÑA</t>
  </si>
  <si>
    <t>VENTURA GARCIA SANTIAGO</t>
  </si>
  <si>
    <t>INTERES CERTIFICADO FINANCIERO</t>
  </si>
  <si>
    <t>AMERICAN AIRLINES INC</t>
  </si>
  <si>
    <t>SANTO DOMINGO MOTORS COMPANY, SA</t>
  </si>
  <si>
    <t>ACTIVIDADES CAOMA SRL</t>
  </si>
  <si>
    <t>MICHELLE RODRIGUEZ DIAZ</t>
  </si>
  <si>
    <t>NOVEL EMILIO FERMIN GOMEZ</t>
  </si>
  <si>
    <t>DOMEX NACIONAL SRL</t>
  </si>
  <si>
    <t>AGENCIA DE VIAJES MILENA TOURS</t>
  </si>
  <si>
    <t>AV BLANDINO &amp; CIA S A</t>
  </si>
  <si>
    <t>INSTITUTO POSTAL DOMINICANO</t>
  </si>
  <si>
    <t>GTG INDUSTRIAL SRL</t>
  </si>
  <si>
    <t>IMPRENTA AMIGO DEL HOGAR, INC</t>
  </si>
  <si>
    <t>SOSTENIBILIDAD 3RS&amp;ES, SRL</t>
  </si>
  <si>
    <t>DICONINGE, SRL</t>
  </si>
  <si>
    <t>INVERSIONES BENAVENTE, SRL</t>
  </si>
  <si>
    <t>FLORISTERIA ZUNIFLOR</t>
  </si>
  <si>
    <t>FT INGENIERIA Y MANTENIMIENTO, SRL</t>
  </si>
  <si>
    <t>UNIVERSIDAD AUTONOMA DE SANTO DOMINGO</t>
  </si>
  <si>
    <t>DEL 01 AL 30 DE AGOSTO 2019</t>
  </si>
  <si>
    <t>COMPRISA PAPEL Y PAPELES, SRL</t>
  </si>
  <si>
    <t>AUTO  REPUESTOS RODRIGUEZ MONTILLA, SRL</t>
  </si>
  <si>
    <t>CARY INDUSTRAIL S A</t>
  </si>
  <si>
    <t>BANRESERVAS/CTA. PLAN DE RETIRO</t>
  </si>
  <si>
    <t>ARO &amp; PEDAL, SRL</t>
  </si>
  <si>
    <t>CLIP INTERNACIONAL SRL</t>
  </si>
  <si>
    <t>DELTA COMERCIAL SA</t>
  </si>
  <si>
    <t>LASER TRACK GPS, SRL</t>
  </si>
  <si>
    <t>CYBERRAM, SRL</t>
  </si>
  <si>
    <t>LTG LEADERSHIP TRAINING GROUP, SRL</t>
  </si>
  <si>
    <t>FERRETERIA AMERICANA, SAS</t>
  </si>
  <si>
    <t>LABORATORIO VALDEZ AGUASVIVAS, SRL</t>
  </si>
  <si>
    <t>GUSTAVO ARIEL BARRY PEREZ</t>
  </si>
  <si>
    <t>CESARINA BETHANIA PEREZ PEREZ</t>
  </si>
  <si>
    <t>SEGUROS BANRESERVAS, S.A.</t>
  </si>
  <si>
    <t>DINEBA DISEÑOS INTERIORES Y EBANISTERIA, SRL</t>
  </si>
  <si>
    <t>EDITORA BUHO, SRL</t>
  </si>
  <si>
    <t>MOTO FRANCIS SRL</t>
  </si>
  <si>
    <t>TECHNET, SOLUCIONES DE REDES, SRL</t>
  </si>
  <si>
    <t>NICAURYS RAFAEL HAMBERT ROMAN</t>
  </si>
  <si>
    <t>OLGA MARIA GUZMAN RUIZ</t>
  </si>
  <si>
    <t>PRICESMART DOMINCINA SRL</t>
  </si>
  <si>
    <t>ALMACENES UNIDOS, SAS</t>
  </si>
  <si>
    <t>CONSORCIO DE TARJETAS DOMINCIANAS</t>
  </si>
  <si>
    <t>LIBRAMIENTO NO. 25-1</t>
  </si>
  <si>
    <t>BONO EDUCATIVO  SERVICIO DE SEGURIDAD 2DA PARTIDA</t>
  </si>
  <si>
    <t>BONO EDUCATIVO  ADMINISTRATIVO 2DA PARTIDA</t>
  </si>
  <si>
    <t>ALFONSO E DE JESUS CONDE POLANCO</t>
  </si>
  <si>
    <t>AMELLE MARIA ORTIZ UREÑAS</t>
  </si>
  <si>
    <t xml:space="preserve">VIAMAR S.A. </t>
  </si>
  <si>
    <t>QUALITYPOINT, E.I.R.L.</t>
  </si>
  <si>
    <t>SERGIO Y SERGIO NEGOCIOS, S.A. (SYSBSA), SRL</t>
  </si>
  <si>
    <t>ALMACENES LEON, SRL</t>
  </si>
  <si>
    <t>CONSTRUSERVICE, SRL</t>
  </si>
  <si>
    <t>GRUPO NANNA AA, SRL</t>
  </si>
  <si>
    <t>ASOCIACION DOMINICANA DE ADMINISTRADORES DE GESTION HUMANA, INC (ADOARH)</t>
  </si>
  <si>
    <t>ANTHURIANA DOMINICANA S.A.</t>
  </si>
  <si>
    <t>COMPUTADORAS DOMINICANA, SRL</t>
  </si>
  <si>
    <t>DIVINO S GOURMET SRL</t>
  </si>
  <si>
    <t>PROPANO Y DERIVADOS S A</t>
  </si>
  <si>
    <t>TOVASA HAND WASH, SRL</t>
  </si>
  <si>
    <t>V Z CONTROLES INDUSTRIALES SRL</t>
  </si>
  <si>
    <t>DISTRIBUIDORA Y LIBRERÍA MEDINA SRL</t>
  </si>
  <si>
    <t>INVERSIONES ISOBAR, SRL</t>
  </si>
  <si>
    <t>ORLANDO FRANCISCO AMRCANO SANCHEZ</t>
  </si>
  <si>
    <t>GIMNASIOS DE ESTE SAS</t>
  </si>
  <si>
    <t>MIGUEL ANGEL DIAZ VILLALONA</t>
  </si>
  <si>
    <t>VISA FLOTILLA</t>
  </si>
  <si>
    <t>DORIS MINDRIN JAVIER CAMINERO</t>
  </si>
  <si>
    <t>FIORI, SRL</t>
  </si>
  <si>
    <t>DARWIN MARTE ROSARIO</t>
  </si>
  <si>
    <t>FREDDY ANGEL CASTRO DIAZ</t>
  </si>
  <si>
    <t>COMPRA DE DIVISA</t>
  </si>
  <si>
    <t>CAPACITACION ESPECIALIZADA (CAES) SRL</t>
  </si>
  <si>
    <t>JUAN MENDEZ SRL</t>
  </si>
  <si>
    <t>VIAMAR S.A. GRUPO VIAMAR</t>
  </si>
  <si>
    <t>CARIBE TOURS, S.A.</t>
  </si>
  <si>
    <t>MAGNA MOTORS</t>
  </si>
  <si>
    <t>NOMINA VACACIONAL ADMINISTRATIVA</t>
  </si>
  <si>
    <t>NOMINA VACACIONAL SERVICIO DE SEGURIDAD</t>
  </si>
  <si>
    <t>NOMINA COMPLEMENTARIA  A</t>
  </si>
  <si>
    <t>POST DIGITAL AGENCY NR, SRL</t>
  </si>
  <si>
    <t>ESCUELA DE CALIDAD MORRISON SRL</t>
  </si>
  <si>
    <t>MARTHA CRISTINA DIAZ VILLADAÑA</t>
  </si>
  <si>
    <t>V ENERGY, S.A.</t>
  </si>
  <si>
    <t>ARIEL DANEIRA MADERA GARCIA</t>
  </si>
  <si>
    <t>ESTHEL EVANGELISTA DIAZ DIAZ</t>
  </si>
  <si>
    <t>INVERSIONES TAME, SRL</t>
  </si>
  <si>
    <t>JOSE LUIS GOMEZ GUEVARA</t>
  </si>
  <si>
    <t>SS BORDADOS PREMIUM SRL</t>
  </si>
  <si>
    <t>PEDRO PABLO DE JESUS ECHAVARRIA RIVERA</t>
  </si>
  <si>
    <t>(ANULADO) DISTRIBUIDORA Y LIBRERÍA MEDINA SRL (ANULADO)</t>
  </si>
  <si>
    <t>VIATICOS POR VIAJE AL INTERIOR DEL PAIS</t>
  </si>
  <si>
    <t>VENTA DE PUBLICACIONES</t>
  </si>
  <si>
    <t>MES DE AGOSTO 2019</t>
  </si>
  <si>
    <t>OTROS INGRESOS</t>
  </si>
  <si>
    <t>TRANSFERENCIA INTERNACIONAL / ASOCIACION INTERNACIONAL DE PRESUPUESTO PUBLICO (ASIP)</t>
  </si>
  <si>
    <t>RAMON ANTONIO HOSKING CORNELIO</t>
  </si>
  <si>
    <t>DELTA COMERCIAL C. POR A.</t>
  </si>
  <si>
    <t>SERVICIOS PORTATILES DOMINICANOS SRL</t>
  </si>
  <si>
    <t>CORPORACION COPY CORP</t>
  </si>
  <si>
    <t>WATERLUX ENTERPRISES SRL</t>
  </si>
  <si>
    <t>LOGICONE</t>
  </si>
  <si>
    <t>ALBAN GUEVARA, RODOLFO AURELIO</t>
  </si>
  <si>
    <t>Director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</si>
</sst>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dd/mm/yyyy;@"/>
    <numFmt numFmtId="166" formatCode="dd/mm/yy;@"/>
    <numFmt numFmtId="167" formatCode="mm/dd/yyyy;@"/>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3"/>
      <name val="Arial"/>
      <family val="2"/>
    </font>
    <font>
      <b/>
      <sz val="15"/>
      <name val="Arial"/>
      <family val="2"/>
    </font>
    <font>
      <sz val="13"/>
      <name val="Arial"/>
      <family val="2"/>
    </font>
    <font>
      <b/>
      <sz val="16"/>
      <name val="Arial"/>
      <family val="2"/>
    </font>
    <font>
      <i/>
      <sz val="16"/>
      <name val="Arial"/>
      <family val="2"/>
    </font>
    <font>
      <sz val="16"/>
      <name val="Arial"/>
      <family val="2"/>
    </font>
    <font>
      <sz val="10"/>
      <name val="Arial"/>
      <family val="2"/>
    </font>
    <font>
      <sz val="11"/>
      <color rgb="FF000000"/>
      <name val="Calibri"/>
      <family val="2"/>
      <scheme val="minor"/>
    </font>
    <font>
      <sz val="10"/>
      <color theme="1"/>
      <name val="Calibri"/>
      <family val="2"/>
      <scheme val="minor"/>
    </font>
    <font>
      <b/>
      <sz val="11"/>
      <color theme="1"/>
      <name val="Calibri"/>
      <family val="2"/>
      <scheme val="minor"/>
    </font>
    <font>
      <b/>
      <sz val="13"/>
      <color theme="1"/>
      <name val="Calibri"/>
      <family val="2"/>
      <scheme val="minor"/>
    </font>
    <font>
      <b/>
      <sz val="12"/>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indexed="63"/>
      <name val="Calibri"/>
      <family val="2"/>
    </font>
    <font>
      <sz val="12"/>
      <color indexed="63"/>
      <name val="Calibri"/>
      <family val="2"/>
    </font>
    <font>
      <b/>
      <sz val="12"/>
      <name val="Arial"/>
      <family val="2"/>
    </font>
    <font>
      <sz val="11"/>
      <name val="Arial"/>
      <family val="2"/>
    </font>
    <font>
      <b/>
      <u val="double"/>
      <sz val="14"/>
      <name val="Arial"/>
      <family val="2"/>
    </font>
    <font>
      <sz val="14"/>
      <name val="Arial"/>
      <family val="2"/>
    </font>
    <font>
      <b/>
      <sz val="12"/>
      <color theme="1"/>
      <name val="Arial"/>
      <family val="2"/>
    </font>
    <font>
      <sz val="12"/>
      <color theme="1"/>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92D050"/>
        <bgColor indexed="64"/>
      </patternFill>
    </fill>
    <fill>
      <patternFill patternType="solid">
        <fgColor theme="2" tint="-0.249977111117893"/>
        <bgColor indexed="64"/>
      </patternFill>
    </fill>
    <fill>
      <patternFill patternType="solid">
        <fgColor theme="0"/>
        <bgColor theme="9" tint="0.79998168889431442"/>
      </patternFill>
    </fill>
  </fills>
  <borders count="28">
    <border>
      <left/>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s>
  <cellStyleXfs count="6">
    <xf numFmtId="0" fontId="0" fillId="0" borderId="0"/>
    <xf numFmtId="0" fontId="8" fillId="0" borderId="0" applyNumberFormat="0" applyFill="0" applyBorder="0" applyAlignment="0" applyProtection="0">
      <alignment vertical="top"/>
      <protection locked="0"/>
    </xf>
    <xf numFmtId="43" fontId="7" fillId="0" borderId="0" applyFont="0" applyFill="0" applyBorder="0" applyAlignment="0" applyProtection="0"/>
    <xf numFmtId="0" fontId="7" fillId="0" borderId="0"/>
    <xf numFmtId="9" fontId="7" fillId="0" borderId="0" applyFont="0" applyFill="0" applyBorder="0" applyAlignment="0" applyProtection="0"/>
    <xf numFmtId="164" fontId="15" fillId="0" borderId="0" applyFont="0" applyFill="0" applyBorder="0" applyAlignment="0" applyProtection="0"/>
  </cellStyleXfs>
  <cellXfs count="160">
    <xf numFmtId="0" fontId="0" fillId="0" borderId="0" xfId="0"/>
    <xf numFmtId="0" fontId="0" fillId="0" borderId="0" xfId="0"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vertical="center"/>
    </xf>
    <xf numFmtId="0" fontId="0" fillId="3" borderId="0" xfId="0" applyFill="1" applyAlignment="1">
      <alignment vertical="center"/>
    </xf>
    <xf numFmtId="0" fontId="4" fillId="3" borderId="0" xfId="0" applyFont="1" applyFill="1" applyAlignment="1">
      <alignment horizontal="center" vertical="center"/>
    </xf>
    <xf numFmtId="0" fontId="11" fillId="0" borderId="0" xfId="0" applyFont="1" applyFill="1" applyAlignment="1">
      <alignment horizontal="left" vertical="center"/>
    </xf>
    <xf numFmtId="0" fontId="12" fillId="0" borderId="0" xfId="0" applyFont="1" applyAlignment="1">
      <alignment horizontal="left" vertical="center" wrapText="1"/>
    </xf>
    <xf numFmtId="0" fontId="9"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Alignment="1">
      <alignment wrapText="1"/>
    </xf>
    <xf numFmtId="165" fontId="0" fillId="0" borderId="3" xfId="0" applyNumberFormat="1" applyFill="1" applyBorder="1"/>
    <xf numFmtId="0" fontId="0" fillId="0" borderId="3" xfId="0" applyNumberFormat="1" applyFill="1" applyBorder="1" applyAlignment="1">
      <alignment horizontal="center"/>
    </xf>
    <xf numFmtId="0" fontId="0" fillId="0" borderId="3" xfId="0" applyFill="1" applyBorder="1" applyAlignment="1">
      <alignment wrapText="1"/>
    </xf>
    <xf numFmtId="164" fontId="0" fillId="0" borderId="3" xfId="5" applyFont="1" applyFill="1" applyBorder="1"/>
    <xf numFmtId="164" fontId="0" fillId="0" borderId="3" xfId="5" applyFont="1" applyBorder="1"/>
    <xf numFmtId="164" fontId="3" fillId="0" borderId="3" xfId="5" applyFont="1" applyFill="1" applyBorder="1"/>
    <xf numFmtId="0" fontId="0" fillId="0" borderId="3" xfId="0" applyFill="1" applyBorder="1"/>
    <xf numFmtId="0" fontId="0" fillId="0" borderId="3" xfId="0" applyFill="1" applyBorder="1" applyAlignment="1">
      <alignment horizontal="center"/>
    </xf>
    <xf numFmtId="4" fontId="16" fillId="0" borderId="0" xfId="0" applyNumberFormat="1" applyFont="1"/>
    <xf numFmtId="0" fontId="17" fillId="0" borderId="3" xfId="0" applyFont="1" applyFill="1" applyBorder="1" applyAlignment="1">
      <alignment wrapText="1"/>
    </xf>
    <xf numFmtId="165" fontId="0" fillId="0" borderId="2" xfId="0" applyNumberFormat="1" applyFill="1" applyBorder="1"/>
    <xf numFmtId="0" fontId="0" fillId="0" borderId="2" xfId="0" applyNumberFormat="1" applyFill="1" applyBorder="1" applyAlignment="1">
      <alignment horizontal="center"/>
    </xf>
    <xf numFmtId="0" fontId="0" fillId="0" borderId="2" xfId="0" applyFill="1" applyBorder="1" applyAlignment="1">
      <alignment wrapText="1"/>
    </xf>
    <xf numFmtId="164" fontId="0" fillId="0" borderId="2" xfId="5" applyFont="1" applyFill="1" applyBorder="1"/>
    <xf numFmtId="164" fontId="0" fillId="0" borderId="2" xfId="5" applyFont="1" applyBorder="1"/>
    <xf numFmtId="164" fontId="3" fillId="0" borderId="2" xfId="5" applyFont="1" applyFill="1" applyBorder="1"/>
    <xf numFmtId="0" fontId="0" fillId="0" borderId="2" xfId="0" applyFill="1" applyBorder="1"/>
    <xf numFmtId="0" fontId="0" fillId="0" borderId="3" xfId="0" applyBorder="1" applyAlignment="1">
      <alignment horizontal="center"/>
    </xf>
    <xf numFmtId="0" fontId="0" fillId="0" borderId="3" xfId="0" applyBorder="1" applyAlignment="1">
      <alignment horizontal="center" wrapText="1"/>
    </xf>
    <xf numFmtId="43" fontId="0" fillId="3" borderId="0" xfId="0" applyNumberFormat="1" applyFill="1" applyAlignment="1">
      <alignment vertical="center"/>
    </xf>
    <xf numFmtId="43" fontId="4" fillId="3" borderId="0" xfId="0" applyNumberFormat="1" applyFont="1" applyFill="1" applyAlignment="1">
      <alignment horizontal="center" vertical="center"/>
    </xf>
    <xf numFmtId="43" fontId="0" fillId="0" borderId="0" xfId="0" applyNumberFormat="1" applyAlignment="1">
      <alignment vertical="center"/>
    </xf>
    <xf numFmtId="0" fontId="11" fillId="3" borderId="0" xfId="0" applyFont="1" applyFill="1" applyAlignment="1">
      <alignment horizontal="center"/>
    </xf>
    <xf numFmtId="0" fontId="11" fillId="3" borderId="0" xfId="0" applyFont="1" applyFill="1" applyAlignment="1"/>
    <xf numFmtId="0" fontId="0" fillId="0" borderId="0" xfId="0" applyAlignment="1"/>
    <xf numFmtId="43" fontId="0" fillId="0" borderId="0" xfId="0" applyNumberFormat="1" applyAlignment="1"/>
    <xf numFmtId="0" fontId="9" fillId="0" borderId="0" xfId="0" applyFont="1" applyAlignment="1"/>
    <xf numFmtId="0" fontId="11" fillId="0" borderId="0" xfId="0" applyFont="1" applyAlignment="1">
      <alignment horizontal="center"/>
    </xf>
    <xf numFmtId="0" fontId="11" fillId="0" borderId="0" xfId="0" applyFont="1" applyAlignment="1"/>
    <xf numFmtId="166" fontId="0" fillId="3" borderId="0" xfId="0" applyNumberFormat="1" applyFill="1" applyAlignment="1">
      <alignment horizontal="center"/>
    </xf>
    <xf numFmtId="0" fontId="0" fillId="3" borderId="0" xfId="0" applyFill="1"/>
    <xf numFmtId="43" fontId="0" fillId="0" borderId="0" xfId="0" applyNumberFormat="1"/>
    <xf numFmtId="166" fontId="20" fillId="4" borderId="3" xfId="0" applyNumberFormat="1" applyFont="1" applyFill="1" applyBorder="1" applyAlignment="1">
      <alignment horizontal="center"/>
    </xf>
    <xf numFmtId="0" fontId="20" fillId="4" borderId="3" xfId="0" applyFont="1" applyFill="1" applyBorder="1" applyAlignment="1">
      <alignment horizontal="center"/>
    </xf>
    <xf numFmtId="43" fontId="20" fillId="4" borderId="3" xfId="0" applyNumberFormat="1" applyFont="1" applyFill="1" applyBorder="1" applyAlignment="1">
      <alignment horizontal="center"/>
    </xf>
    <xf numFmtId="164" fontId="0" fillId="0" borderId="0" xfId="5" applyFont="1" applyFill="1" applyBorder="1"/>
    <xf numFmtId="0" fontId="0" fillId="0" borderId="0" xfId="0" applyFill="1" applyBorder="1"/>
    <xf numFmtId="164" fontId="0" fillId="0" borderId="0" xfId="5" applyFont="1" applyFill="1"/>
    <xf numFmtId="0" fontId="0" fillId="0" borderId="0" xfId="0" applyFill="1"/>
    <xf numFmtId="167" fontId="0" fillId="0" borderId="0" xfId="0" applyNumberFormat="1" applyFill="1"/>
    <xf numFmtId="0" fontId="0" fillId="0" borderId="0" xfId="0" applyFill="1" applyAlignment="1">
      <alignment horizontal="center"/>
    </xf>
    <xf numFmtId="0" fontId="0" fillId="0" borderId="0" xfId="0" applyFill="1" applyAlignment="1">
      <alignment wrapText="1"/>
    </xf>
    <xf numFmtId="164" fontId="0" fillId="0" borderId="12" xfId="5" applyFont="1" applyFill="1" applyBorder="1" applyAlignment="1">
      <alignment wrapText="1"/>
    </xf>
    <xf numFmtId="164" fontId="0" fillId="0" borderId="12" xfId="5" applyFont="1" applyBorder="1"/>
    <xf numFmtId="167" fontId="18" fillId="6" borderId="13" xfId="0" applyNumberFormat="1" applyFont="1" applyFill="1" applyBorder="1" applyAlignment="1">
      <alignment horizontal="center" vertical="center"/>
    </xf>
    <xf numFmtId="0" fontId="18" fillId="6" borderId="14" xfId="0" applyFont="1" applyFill="1" applyBorder="1" applyAlignment="1">
      <alignment horizontal="center" vertical="center" wrapText="1"/>
    </xf>
    <xf numFmtId="0" fontId="18" fillId="6" borderId="15" xfId="0" applyFont="1" applyFill="1" applyBorder="1" applyAlignment="1">
      <alignment horizontal="center" vertical="center" wrapText="1"/>
    </xf>
    <xf numFmtId="164" fontId="18" fillId="6" borderId="13" xfId="5" applyFont="1" applyFill="1" applyBorder="1" applyAlignment="1">
      <alignment horizontal="center" vertical="center" wrapText="1"/>
    </xf>
    <xf numFmtId="164" fontId="18" fillId="6" borderId="14" xfId="5" applyFont="1" applyFill="1" applyBorder="1" applyAlignment="1">
      <alignment horizontal="center" vertical="center" wrapText="1"/>
    </xf>
    <xf numFmtId="164" fontId="18" fillId="6" borderId="16" xfId="5" applyFont="1" applyFill="1" applyBorder="1" applyAlignment="1">
      <alignment horizontal="center" vertical="center" wrapText="1"/>
    </xf>
    <xf numFmtId="0" fontId="18" fillId="6" borderId="17" xfId="0" applyFont="1" applyFill="1" applyBorder="1" applyAlignment="1">
      <alignment horizontal="center" vertical="center" wrapText="1"/>
    </xf>
    <xf numFmtId="164" fontId="2" fillId="0" borderId="3" xfId="5" applyFont="1" applyFill="1" applyBorder="1"/>
    <xf numFmtId="4" fontId="0" fillId="0" borderId="0" xfId="0" applyNumberFormat="1"/>
    <xf numFmtId="167" fontId="0" fillId="0" borderId="3" xfId="0" applyNumberFormat="1" applyFill="1" applyBorder="1"/>
    <xf numFmtId="167" fontId="0" fillId="0" borderId="3" xfId="0" applyNumberFormat="1" applyFont="1" applyFill="1" applyBorder="1"/>
    <xf numFmtId="0" fontId="0" fillId="0" borderId="3" xfId="0" applyFont="1" applyFill="1" applyBorder="1" applyAlignment="1">
      <alignment horizontal="center"/>
    </xf>
    <xf numFmtId="0" fontId="0" fillId="0" borderId="3" xfId="0" applyFont="1" applyFill="1" applyBorder="1" applyAlignment="1">
      <alignment wrapText="1"/>
    </xf>
    <xf numFmtId="0" fontId="0" fillId="0" borderId="3" xfId="0" applyFont="1" applyFill="1" applyBorder="1"/>
    <xf numFmtId="0" fontId="0" fillId="0" borderId="3" xfId="0" applyFill="1" applyBorder="1" applyAlignment="1"/>
    <xf numFmtId="14" fontId="0" fillId="0" borderId="3" xfId="0" applyNumberFormat="1" applyFill="1" applyBorder="1"/>
    <xf numFmtId="167" fontId="0" fillId="0" borderId="3" xfId="0" applyNumberFormat="1" applyFill="1" applyBorder="1" applyAlignment="1">
      <alignment horizontal="right"/>
    </xf>
    <xf numFmtId="0" fontId="0" fillId="0" borderId="18" xfId="0" applyFill="1" applyBorder="1" applyAlignment="1">
      <alignment horizontal="center"/>
    </xf>
    <xf numFmtId="0" fontId="0" fillId="0" borderId="18" xfId="0" applyFill="1" applyBorder="1"/>
    <xf numFmtId="0" fontId="0" fillId="0" borderId="18" xfId="0" applyFill="1" applyBorder="1" applyAlignment="1">
      <alignment wrapText="1"/>
    </xf>
    <xf numFmtId="4" fontId="0" fillId="0" borderId="3" xfId="0" applyNumberFormat="1" applyBorder="1"/>
    <xf numFmtId="164" fontId="0" fillId="0" borderId="19" xfId="5" applyFont="1" applyFill="1" applyBorder="1"/>
    <xf numFmtId="167" fontId="0" fillId="0" borderId="3" xfId="0" applyNumberFormat="1" applyFont="1" applyFill="1" applyBorder="1" applyAlignment="1">
      <alignment horizontal="right"/>
    </xf>
    <xf numFmtId="167" fontId="0" fillId="0" borderId="0" xfId="0" applyNumberFormat="1"/>
    <xf numFmtId="165" fontId="0" fillId="0" borderId="3" xfId="0" applyNumberFormat="1" applyFill="1" applyBorder="1" applyAlignment="1">
      <alignment horizontal="right"/>
    </xf>
    <xf numFmtId="164" fontId="2" fillId="0" borderId="19" xfId="5" applyFont="1" applyFill="1" applyBorder="1"/>
    <xf numFmtId="164" fontId="0" fillId="0" borderId="3" xfId="5" applyFont="1" applyFill="1" applyBorder="1" applyAlignment="1">
      <alignment wrapText="1"/>
    </xf>
    <xf numFmtId="4" fontId="24" fillId="0" borderId="0" xfId="0" applyNumberFormat="1" applyFont="1" applyAlignment="1">
      <alignment horizontal="right"/>
    </xf>
    <xf numFmtId="164" fontId="25" fillId="0" borderId="3" xfId="5" applyFont="1" applyBorder="1" applyAlignment="1">
      <alignment horizontal="right"/>
    </xf>
    <xf numFmtId="164" fontId="25" fillId="0" borderId="0" xfId="5" applyFont="1" applyAlignment="1">
      <alignment horizontal="right"/>
    </xf>
    <xf numFmtId="4" fontId="24" fillId="0" borderId="3" xfId="0" applyNumberFormat="1" applyFont="1" applyBorder="1" applyAlignment="1">
      <alignment horizontal="right"/>
    </xf>
    <xf numFmtId="0" fontId="0" fillId="0" borderId="0" xfId="0" applyAlignment="1">
      <alignment horizontal="justify" vertical="center"/>
    </xf>
    <xf numFmtId="0" fontId="9" fillId="2" borderId="7" xfId="0" applyFont="1" applyFill="1" applyBorder="1" applyAlignment="1">
      <alignment horizontal="center" vertical="center" wrapText="1"/>
    </xf>
    <xf numFmtId="43" fontId="26" fillId="2" borderId="4" xfId="5" applyNumberFormat="1" applyFont="1" applyFill="1" applyBorder="1" applyAlignment="1">
      <alignment horizontal="center" vertical="center" wrapText="1"/>
    </xf>
    <xf numFmtId="43" fontId="27" fillId="3" borderId="22" xfId="0" applyNumberFormat="1" applyFont="1" applyFill="1" applyBorder="1" applyAlignment="1">
      <alignment horizontal="center"/>
    </xf>
    <xf numFmtId="0" fontId="27" fillId="3" borderId="23" xfId="0" applyFont="1" applyFill="1" applyBorder="1" applyAlignment="1">
      <alignment horizontal="center"/>
    </xf>
    <xf numFmtId="43" fontId="27" fillId="3" borderId="24" xfId="0" applyNumberFormat="1" applyFont="1" applyFill="1" applyBorder="1" applyAlignment="1">
      <alignment horizontal="center"/>
    </xf>
    <xf numFmtId="0" fontId="9" fillId="2" borderId="4" xfId="0" applyFont="1" applyFill="1" applyBorder="1" applyAlignment="1">
      <alignment horizontal="center" vertical="center" wrapText="1"/>
    </xf>
    <xf numFmtId="43" fontId="9" fillId="2" borderId="25" xfId="0" applyNumberFormat="1" applyFont="1" applyFill="1" applyBorder="1" applyAlignment="1">
      <alignment horizontal="center" vertical="center" wrapText="1"/>
    </xf>
    <xf numFmtId="43" fontId="9" fillId="2" borderId="4" xfId="0" applyNumberFormat="1" applyFont="1" applyFill="1" applyBorder="1" applyAlignment="1">
      <alignment horizontal="center" vertical="center" wrapText="1"/>
    </xf>
    <xf numFmtId="43" fontId="9" fillId="2" borderId="26" xfId="0" applyNumberFormat="1" applyFont="1" applyFill="1" applyBorder="1" applyAlignment="1">
      <alignment horizontal="center" vertical="center" wrapText="1"/>
    </xf>
    <xf numFmtId="0" fontId="29" fillId="3" borderId="0" xfId="0" applyFont="1" applyFill="1" applyAlignment="1"/>
    <xf numFmtId="0" fontId="0" fillId="0" borderId="0" xfId="0" applyAlignment="1">
      <alignment horizontal="center"/>
    </xf>
    <xf numFmtId="0" fontId="0" fillId="3" borderId="0" xfId="0" applyFill="1" applyAlignment="1">
      <alignment horizontal="center" vertical="center"/>
    </xf>
    <xf numFmtId="0" fontId="9" fillId="0" borderId="0" xfId="0" applyFont="1" applyAlignment="1">
      <alignment horizontal="center"/>
    </xf>
    <xf numFmtId="0" fontId="11" fillId="0" borderId="0" xfId="0" applyFont="1" applyFill="1" applyAlignment="1">
      <alignment horizontal="center" vertical="center"/>
    </xf>
    <xf numFmtId="0" fontId="11" fillId="0" borderId="0" xfId="0" applyFont="1" applyAlignment="1">
      <alignment horizontal="center" vertical="center" wrapText="1"/>
    </xf>
    <xf numFmtId="0" fontId="9" fillId="0" borderId="0" xfId="0" applyFont="1" applyAlignment="1">
      <alignment horizontal="center" vertical="center" wrapText="1"/>
    </xf>
    <xf numFmtId="0" fontId="12"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43" fontId="28" fillId="5" borderId="21" xfId="0" applyNumberFormat="1" applyFont="1" applyFill="1" applyBorder="1" applyAlignment="1"/>
    <xf numFmtId="43" fontId="29" fillId="0" borderId="0" xfId="0" applyNumberFormat="1" applyFont="1" applyBorder="1" applyAlignment="1"/>
    <xf numFmtId="43" fontId="26" fillId="7" borderId="27" xfId="0" applyNumberFormat="1" applyFont="1" applyFill="1" applyBorder="1"/>
    <xf numFmtId="164" fontId="1" fillId="0" borderId="3" xfId="5" applyFont="1" applyFill="1" applyBorder="1"/>
    <xf numFmtId="0" fontId="7" fillId="0" borderId="3" xfId="0" applyFont="1" applyFill="1" applyBorder="1" applyAlignment="1">
      <alignment wrapText="1"/>
    </xf>
    <xf numFmtId="0" fontId="0" fillId="3" borderId="3" xfId="0" applyFont="1" applyFill="1" applyBorder="1" applyAlignment="1">
      <alignment wrapText="1"/>
    </xf>
    <xf numFmtId="0" fontId="0" fillId="0" borderId="3" xfId="0" applyFont="1" applyFill="1" applyBorder="1" applyAlignment="1">
      <alignment horizontal="center" wrapText="1"/>
    </xf>
    <xf numFmtId="165" fontId="0" fillId="0" borderId="3" xfId="0" applyNumberFormat="1" applyFont="1" applyFill="1" applyBorder="1" applyAlignment="1">
      <alignment horizontal="right"/>
    </xf>
    <xf numFmtId="0" fontId="27" fillId="0" borderId="23" xfId="0" applyFont="1" applyFill="1" applyBorder="1" applyAlignment="1">
      <alignment horizontal="center"/>
    </xf>
    <xf numFmtId="43" fontId="27" fillId="0" borderId="22" xfId="0" applyNumberFormat="1" applyFont="1" applyFill="1" applyBorder="1" applyAlignment="1">
      <alignment horizontal="center"/>
    </xf>
    <xf numFmtId="0" fontId="11" fillId="0" borderId="0" xfId="0" applyFont="1" applyFill="1" applyAlignment="1"/>
    <xf numFmtId="0" fontId="0" fillId="8" borderId="3" xfId="0" applyNumberFormat="1" applyFont="1" applyFill="1" applyBorder="1"/>
    <xf numFmtId="0" fontId="0" fillId="3" borderId="3" xfId="0" applyNumberFormat="1" applyFont="1" applyFill="1" applyBorder="1"/>
    <xf numFmtId="164" fontId="0" fillId="8" borderId="3" xfId="5" applyFont="1" applyFill="1" applyBorder="1"/>
    <xf numFmtId="164" fontId="0" fillId="3" borderId="3" xfId="5" applyFont="1" applyFill="1" applyBorder="1"/>
    <xf numFmtId="14" fontId="0" fillId="8" borderId="3" xfId="0" applyNumberFormat="1" applyFont="1" applyFill="1" applyBorder="1" applyAlignment="1">
      <alignment horizontal="center"/>
    </xf>
    <xf numFmtId="14" fontId="0" fillId="3" borderId="3" xfId="0" applyNumberFormat="1" applyFont="1" applyFill="1" applyBorder="1" applyAlignment="1">
      <alignment horizontal="center"/>
    </xf>
    <xf numFmtId="0" fontId="10" fillId="3" borderId="0" xfId="0" applyFont="1" applyFill="1" applyAlignment="1">
      <alignment horizontal="center" vertical="center"/>
    </xf>
    <xf numFmtId="0" fontId="9" fillId="2" borderId="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4" fillId="3" borderId="0" xfId="1" applyFont="1" applyFill="1" applyAlignment="1" applyProtection="1">
      <alignment horizontal="center" vertical="center"/>
    </xf>
    <xf numFmtId="0" fontId="13" fillId="3" borderId="0" xfId="0" applyFont="1" applyFill="1" applyAlignment="1">
      <alignment horizontal="center" vertical="center"/>
    </xf>
    <xf numFmtId="43" fontId="9" fillId="2" borderId="7" xfId="0" applyNumberFormat="1" applyFont="1" applyFill="1" applyBorder="1" applyAlignment="1">
      <alignment horizontal="right" vertical="center" wrapText="1"/>
    </xf>
    <xf numFmtId="43" fontId="9" fillId="2" borderId="8" xfId="0" applyNumberFormat="1" applyFont="1" applyFill="1" applyBorder="1" applyAlignment="1">
      <alignment horizontal="right" vertical="center" wrapText="1"/>
    </xf>
    <xf numFmtId="0" fontId="6" fillId="3" borderId="0" xfId="0" applyFont="1" applyFill="1" applyAlignment="1">
      <alignment horizontal="center" vertical="center"/>
    </xf>
    <xf numFmtId="0" fontId="0" fillId="0" borderId="21" xfId="0" applyBorder="1" applyAlignment="1">
      <alignment vertical="center" wrapText="1"/>
    </xf>
    <xf numFmtId="0" fontId="9" fillId="2" borderId="10" xfId="0" applyFont="1" applyFill="1" applyBorder="1" applyAlignment="1">
      <alignment horizontal="center" vertical="center" wrapText="1"/>
    </xf>
    <xf numFmtId="0" fontId="0" fillId="0" borderId="21" xfId="0" applyBorder="1" applyAlignment="1">
      <alignment horizontal="center" vertical="center" wrapText="1"/>
    </xf>
    <xf numFmtId="4" fontId="6" fillId="5" borderId="20" xfId="0" applyNumberFormat="1" applyFont="1" applyFill="1" applyBorder="1" applyAlignment="1">
      <alignment horizontal="center"/>
    </xf>
    <xf numFmtId="0" fontId="9" fillId="2" borderId="1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30" fillId="4" borderId="2" xfId="0" applyFont="1" applyFill="1" applyBorder="1" applyAlignment="1">
      <alignment horizontal="left" wrapText="1"/>
    </xf>
    <xf numFmtId="0" fontId="31" fillId="4" borderId="2" xfId="0" applyFont="1" applyFill="1" applyBorder="1" applyAlignment="1">
      <alignment horizontal="left" wrapText="1"/>
    </xf>
    <xf numFmtId="166" fontId="19" fillId="3" borderId="0" xfId="0" applyNumberFormat="1" applyFont="1" applyFill="1" applyAlignment="1">
      <alignment horizontal="center" wrapText="1"/>
    </xf>
    <xf numFmtId="0" fontId="19" fillId="0" borderId="0" xfId="0" applyFont="1" applyAlignment="1">
      <alignment wrapText="1"/>
    </xf>
    <xf numFmtId="0" fontId="18" fillId="0" borderId="0" xfId="0" applyFont="1" applyAlignment="1">
      <alignment horizontal="center" wrapText="1"/>
    </xf>
    <xf numFmtId="0" fontId="21" fillId="3" borderId="0" xfId="0" applyFont="1" applyFill="1" applyAlignment="1">
      <alignment horizontal="center" wrapText="1"/>
    </xf>
    <xf numFmtId="0" fontId="22" fillId="0" borderId="0" xfId="0" applyFont="1" applyAlignment="1">
      <alignment horizontal="center" wrapText="1"/>
    </xf>
    <xf numFmtId="166" fontId="20" fillId="3" borderId="0" xfId="0" applyNumberFormat="1" applyFont="1" applyFill="1" applyAlignment="1">
      <alignment horizontal="center" wrapText="1"/>
    </xf>
    <xf numFmtId="0" fontId="20" fillId="0" borderId="0" xfId="0" applyFont="1" applyAlignment="1">
      <alignment wrapText="1"/>
    </xf>
    <xf numFmtId="17" fontId="23" fillId="0" borderId="0" xfId="0" applyNumberFormat="1" applyFont="1" applyFill="1" applyAlignment="1">
      <alignment horizontal="center"/>
    </xf>
    <xf numFmtId="0" fontId="23" fillId="0" borderId="0" xfId="0" applyFont="1" applyFill="1" applyAlignment="1">
      <alignment horizontal="center"/>
    </xf>
    <xf numFmtId="0" fontId="23" fillId="0" borderId="0" xfId="0" applyFont="1" applyFill="1" applyAlignment="1">
      <alignment horizontal="center" wrapText="1"/>
    </xf>
    <xf numFmtId="164" fontId="18" fillId="0" borderId="6" xfId="5" applyFont="1" applyFill="1" applyBorder="1" applyAlignment="1">
      <alignment horizontal="center"/>
    </xf>
    <xf numFmtId="164" fontId="18" fillId="0" borderId="7" xfId="5" applyFont="1" applyFill="1" applyBorder="1" applyAlignment="1">
      <alignment horizontal="center"/>
    </xf>
    <xf numFmtId="164" fontId="18" fillId="0" borderId="8" xfId="5" applyFont="1" applyFill="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xf>
    <xf numFmtId="0" fontId="0" fillId="0" borderId="0" xfId="0" applyAlignment="1"/>
    <xf numFmtId="0" fontId="0" fillId="0" borderId="0" xfId="0" applyBorder="1"/>
    <xf numFmtId="0" fontId="0" fillId="0" borderId="0" xfId="0" applyBorder="1" applyAlignment="1">
      <alignment horizontal="center"/>
    </xf>
  </cellXfs>
  <cellStyles count="6">
    <cellStyle name="Hipervínculo" xfId="1" builtinId="8"/>
    <cellStyle name="Millares" xfId="5" builtinId="3"/>
    <cellStyle name="Millares 2" xfId="2" xr:uid="{00000000-0005-0000-0000-000002000000}"/>
    <cellStyle name="Normal" xfId="0" builtinId="0"/>
    <cellStyle name="Normal 2" xfId="3" xr:uid="{00000000-0005-0000-0000-000004000000}"/>
    <cellStyle name="Porcentual 2"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0</xdr:colOff>
      <xdr:row>233</xdr:row>
      <xdr:rowOff>0</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2654643" y="19118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2455332</xdr:colOff>
      <xdr:row>0</xdr:row>
      <xdr:rowOff>105834</xdr:rowOff>
    </xdr:from>
    <xdr:ext cx="952500" cy="931334"/>
    <xdr:pic>
      <xdr:nvPicPr>
        <xdr:cNvPr id="4" name="Imagen 3" descr="tc_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348" t="8820" r="21419" b="6378"/>
        <a:stretch>
          <a:fillRect/>
        </a:stretch>
      </xdr:blipFill>
      <xdr:spPr bwMode="auto">
        <a:xfrm>
          <a:off x="4825999" y="105834"/>
          <a:ext cx="952500" cy="93133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1065070</xdr:colOff>
      <xdr:row>1</xdr:row>
      <xdr:rowOff>112568</xdr:rowOff>
    </xdr:from>
    <xdr:ext cx="692725" cy="654241"/>
    <xdr:pic>
      <xdr:nvPicPr>
        <xdr:cNvPr id="3" name="Imagen 2" descr="tc_logo">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348" t="8820" r="21419" b="6378"/>
        <a:stretch>
          <a:fillRect/>
        </a:stretch>
      </xdr:blipFill>
      <xdr:spPr bwMode="auto">
        <a:xfrm>
          <a:off x="2623706" y="277091"/>
          <a:ext cx="692725" cy="654241"/>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IE2ZsYTINy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0"/>
  <sheetViews>
    <sheetView topLeftCell="A229" zoomScale="90" zoomScaleNormal="90" zoomScaleSheetLayoutView="70" workbookViewId="0">
      <selection activeCell="D244" sqref="D244"/>
    </sheetView>
  </sheetViews>
  <sheetFormatPr baseColWidth="10" defaultColWidth="9.140625" defaultRowHeight="12.75" x14ac:dyDescent="0.2"/>
  <cols>
    <col min="1" max="1" width="8.28515625" style="1" customWidth="1"/>
    <col min="2" max="2" width="13.5703125" style="106" customWidth="1"/>
    <col min="3" max="3" width="13.7109375" style="1" customWidth="1"/>
    <col min="4" max="4" width="58.5703125" style="1" customWidth="1"/>
    <col min="5" max="5" width="25.85546875" style="33" bestFit="1" customWidth="1"/>
    <col min="6" max="6" width="22.7109375" style="33" bestFit="1" customWidth="1"/>
    <col min="7" max="7" width="19.7109375" style="33" customWidth="1"/>
    <col min="8" max="186" width="11.42578125" style="1" customWidth="1"/>
    <col min="187" max="16384" width="9.140625" style="1"/>
  </cols>
  <sheetData>
    <row r="1" spans="1:7" s="5" customFormat="1" ht="15" customHeight="1" x14ac:dyDescent="0.2">
      <c r="B1" s="99"/>
      <c r="E1" s="31"/>
      <c r="F1" s="31"/>
      <c r="G1" s="31"/>
    </row>
    <row r="2" spans="1:7" s="5" customFormat="1" ht="15" customHeight="1" x14ac:dyDescent="0.2">
      <c r="B2" s="99"/>
      <c r="E2" s="31"/>
      <c r="F2" s="31"/>
      <c r="G2" s="31"/>
    </row>
    <row r="3" spans="1:7" s="5" customFormat="1" ht="15" customHeight="1" x14ac:dyDescent="0.2">
      <c r="B3" s="99"/>
      <c r="E3" s="31"/>
      <c r="F3" s="31"/>
      <c r="G3" s="31"/>
    </row>
    <row r="4" spans="1:7" s="5" customFormat="1" ht="15" customHeight="1" x14ac:dyDescent="0.2">
      <c r="B4" s="99"/>
      <c r="E4" s="31"/>
      <c r="F4" s="31"/>
      <c r="G4" s="31"/>
    </row>
    <row r="5" spans="1:7" s="5" customFormat="1" ht="22.5" customHeight="1" x14ac:dyDescent="0.2">
      <c r="B5" s="99"/>
      <c r="E5" s="31"/>
      <c r="F5" s="31"/>
      <c r="G5" s="31"/>
    </row>
    <row r="6" spans="1:7" s="5" customFormat="1" ht="19.5" x14ac:dyDescent="0.2">
      <c r="A6" s="124" t="s">
        <v>376</v>
      </c>
      <c r="B6" s="124"/>
      <c r="C6" s="124"/>
      <c r="D6" s="124"/>
      <c r="E6" s="124"/>
      <c r="F6" s="124"/>
      <c r="G6" s="124"/>
    </row>
    <row r="7" spans="1:7" s="5" customFormat="1" ht="20.25" x14ac:dyDescent="0.2">
      <c r="A7" s="128" t="s">
        <v>701</v>
      </c>
      <c r="B7" s="129"/>
      <c r="C7" s="129"/>
      <c r="D7" s="129"/>
      <c r="E7" s="129"/>
      <c r="F7" s="129"/>
      <c r="G7" s="129"/>
    </row>
    <row r="8" spans="1:7" s="5" customFormat="1" x14ac:dyDescent="0.2">
      <c r="A8" s="6"/>
      <c r="B8" s="6"/>
      <c r="C8" s="6"/>
      <c r="D8" s="6"/>
      <c r="E8" s="32"/>
      <c r="F8" s="32"/>
      <c r="G8" s="32"/>
    </row>
    <row r="9" spans="1:7" s="5" customFormat="1" ht="18" x14ac:dyDescent="0.2">
      <c r="A9" s="132" t="s">
        <v>0</v>
      </c>
      <c r="B9" s="132"/>
      <c r="C9" s="132"/>
      <c r="D9" s="132"/>
      <c r="E9" s="132"/>
      <c r="F9" s="132"/>
      <c r="G9" s="132"/>
    </row>
    <row r="10" spans="1:7" s="5" customFormat="1" ht="18" x14ac:dyDescent="0.2">
      <c r="A10" s="132" t="s">
        <v>375</v>
      </c>
      <c r="B10" s="132"/>
      <c r="C10" s="132"/>
      <c r="D10" s="132"/>
      <c r="E10" s="132"/>
      <c r="F10" s="132"/>
      <c r="G10" s="132"/>
    </row>
    <row r="11" spans="1:7" s="5" customFormat="1" ht="18" x14ac:dyDescent="0.2">
      <c r="A11" s="132" t="s">
        <v>729</v>
      </c>
      <c r="B11" s="132"/>
      <c r="C11" s="132"/>
      <c r="D11" s="132"/>
      <c r="E11" s="132"/>
      <c r="F11" s="132"/>
      <c r="G11" s="132"/>
    </row>
    <row r="12" spans="1:7" s="5" customFormat="1" ht="3" customHeight="1" thickBot="1" x14ac:dyDescent="0.25">
      <c r="B12" s="99"/>
      <c r="E12" s="31"/>
      <c r="F12" s="31"/>
      <c r="G12" s="31"/>
    </row>
    <row r="13" spans="1:7" s="2" customFormat="1" ht="24" customHeight="1" thickBot="1" x14ac:dyDescent="0.25">
      <c r="A13" s="125"/>
      <c r="B13" s="137" t="s">
        <v>377</v>
      </c>
      <c r="C13" s="138"/>
      <c r="D13" s="138"/>
      <c r="E13" s="138"/>
      <c r="F13" s="138"/>
      <c r="G13" s="139"/>
    </row>
    <row r="14" spans="1:7" s="2" customFormat="1" ht="21" customHeight="1" thickBot="1" x14ac:dyDescent="0.25">
      <c r="A14" s="126"/>
      <c r="B14" s="134" t="s">
        <v>2</v>
      </c>
      <c r="C14" s="125" t="s">
        <v>3</v>
      </c>
      <c r="D14" s="88"/>
      <c r="E14" s="130" t="s">
        <v>1</v>
      </c>
      <c r="F14" s="131"/>
      <c r="G14" s="89">
        <v>1294085.4524790102</v>
      </c>
    </row>
    <row r="15" spans="1:7" s="2" customFormat="1" ht="24.75" customHeight="1" thickBot="1" x14ac:dyDescent="0.25">
      <c r="A15" s="127"/>
      <c r="B15" s="135"/>
      <c r="C15" s="133"/>
      <c r="D15" s="93" t="s">
        <v>4</v>
      </c>
      <c r="E15" s="94" t="s">
        <v>5</v>
      </c>
      <c r="F15" s="95" t="s">
        <v>6</v>
      </c>
      <c r="G15" s="96" t="s">
        <v>7</v>
      </c>
    </row>
    <row r="16" spans="1:7" s="34" customFormat="1" ht="17.25" customHeight="1" x14ac:dyDescent="0.25">
      <c r="A16" s="91">
        <v>1</v>
      </c>
      <c r="B16" s="80">
        <v>43678</v>
      </c>
      <c r="C16" s="67" t="s">
        <v>84</v>
      </c>
      <c r="D16" s="68" t="s">
        <v>805</v>
      </c>
      <c r="E16" s="110"/>
      <c r="F16" s="110">
        <v>10000000</v>
      </c>
      <c r="G16" s="92">
        <f>G14-E16+F16</f>
        <v>11294085.45247901</v>
      </c>
    </row>
    <row r="17" spans="1:7" s="35" customFormat="1" ht="29.25" customHeight="1" x14ac:dyDescent="0.25">
      <c r="A17" s="91">
        <v>2</v>
      </c>
      <c r="B17" s="80">
        <v>43679</v>
      </c>
      <c r="C17" s="67">
        <v>11477</v>
      </c>
      <c r="D17" s="68" t="s">
        <v>648</v>
      </c>
      <c r="E17" s="110">
        <v>154799.26500000001</v>
      </c>
      <c r="F17" s="110"/>
      <c r="G17" s="90">
        <f>G16-E17+F17</f>
        <v>11139286.18747901</v>
      </c>
    </row>
    <row r="18" spans="1:7" s="35" customFormat="1" ht="18.75" customHeight="1" x14ac:dyDescent="0.25">
      <c r="A18" s="91">
        <v>3</v>
      </c>
      <c r="B18" s="80">
        <v>43679</v>
      </c>
      <c r="C18" s="67">
        <v>11478</v>
      </c>
      <c r="D18" s="68" t="s">
        <v>730</v>
      </c>
      <c r="E18" s="110">
        <v>50850</v>
      </c>
      <c r="F18" s="110"/>
      <c r="G18" s="90">
        <f t="shared" ref="G18:G81" si="0">G17-E18+F18</f>
        <v>11088436.18747901</v>
      </c>
    </row>
    <row r="19" spans="1:7" s="35" customFormat="1" ht="18.75" customHeight="1" x14ac:dyDescent="0.25">
      <c r="A19" s="91">
        <v>4</v>
      </c>
      <c r="B19" s="80">
        <v>43679</v>
      </c>
      <c r="C19" s="67">
        <v>11479</v>
      </c>
      <c r="D19" s="68" t="s">
        <v>387</v>
      </c>
      <c r="E19" s="110">
        <v>13944.2</v>
      </c>
      <c r="F19" s="110"/>
      <c r="G19" s="90">
        <f t="shared" si="0"/>
        <v>11074491.987479011</v>
      </c>
    </row>
    <row r="20" spans="1:7" s="35" customFormat="1" ht="18.75" customHeight="1" x14ac:dyDescent="0.25">
      <c r="A20" s="91">
        <v>5</v>
      </c>
      <c r="B20" s="80">
        <v>43679</v>
      </c>
      <c r="C20" s="67">
        <v>11480</v>
      </c>
      <c r="D20" s="68" t="s">
        <v>417</v>
      </c>
      <c r="E20" s="110">
        <v>3367.4</v>
      </c>
      <c r="F20" s="110"/>
      <c r="G20" s="90">
        <f t="shared" si="0"/>
        <v>11071124.58747901</v>
      </c>
    </row>
    <row r="21" spans="1:7" s="35" customFormat="1" ht="18.75" customHeight="1" x14ac:dyDescent="0.25">
      <c r="A21" s="91">
        <v>6</v>
      </c>
      <c r="B21" s="80">
        <v>43679</v>
      </c>
      <c r="C21" s="67">
        <v>11481</v>
      </c>
      <c r="D21" s="68" t="s">
        <v>731</v>
      </c>
      <c r="E21" s="110">
        <v>33708.449999999997</v>
      </c>
      <c r="F21" s="110"/>
      <c r="G21" s="90">
        <f t="shared" si="0"/>
        <v>11037416.137479011</v>
      </c>
    </row>
    <row r="22" spans="1:7" s="35" customFormat="1" ht="16.5" x14ac:dyDescent="0.25">
      <c r="A22" s="91">
        <v>7</v>
      </c>
      <c r="B22" s="80">
        <v>43679</v>
      </c>
      <c r="C22" s="67">
        <v>11482</v>
      </c>
      <c r="D22" s="68" t="s">
        <v>732</v>
      </c>
      <c r="E22" s="110">
        <v>16780.5</v>
      </c>
      <c r="F22" s="110"/>
      <c r="G22" s="90">
        <f t="shared" si="0"/>
        <v>11020635.637479011</v>
      </c>
    </row>
    <row r="23" spans="1:7" s="35" customFormat="1" ht="18.75" customHeight="1" x14ac:dyDescent="0.25">
      <c r="A23" s="91">
        <v>8</v>
      </c>
      <c r="B23" s="80">
        <v>43679</v>
      </c>
      <c r="C23" s="67" t="s">
        <v>28</v>
      </c>
      <c r="D23" s="111" t="s">
        <v>802</v>
      </c>
      <c r="E23" s="110">
        <v>8397.4699999999993</v>
      </c>
      <c r="F23" s="110"/>
      <c r="G23" s="90">
        <f t="shared" si="0"/>
        <v>11012238.16747901</v>
      </c>
    </row>
    <row r="24" spans="1:7" s="35" customFormat="1" ht="18.75" customHeight="1" x14ac:dyDescent="0.25">
      <c r="A24" s="91">
        <v>9</v>
      </c>
      <c r="B24" s="80">
        <v>43679</v>
      </c>
      <c r="C24" s="67" t="s">
        <v>28</v>
      </c>
      <c r="D24" s="68" t="s">
        <v>51</v>
      </c>
      <c r="E24" s="110">
        <v>7726682.8600000003</v>
      </c>
      <c r="F24" s="110"/>
      <c r="G24" s="90">
        <f t="shared" si="0"/>
        <v>3285555.30747901</v>
      </c>
    </row>
    <row r="25" spans="1:7" s="35" customFormat="1" ht="18.75" customHeight="1" x14ac:dyDescent="0.25">
      <c r="A25" s="91">
        <v>10</v>
      </c>
      <c r="B25" s="80">
        <v>43679</v>
      </c>
      <c r="C25" s="67" t="s">
        <v>28</v>
      </c>
      <c r="D25" s="112" t="s">
        <v>733</v>
      </c>
      <c r="E25" s="110">
        <v>287342.40000000002</v>
      </c>
      <c r="F25" s="110"/>
      <c r="G25" s="90">
        <f t="shared" si="0"/>
        <v>2998212.9074790101</v>
      </c>
    </row>
    <row r="26" spans="1:7" s="35" customFormat="1" ht="18.75" customHeight="1" x14ac:dyDescent="0.25">
      <c r="A26" s="91">
        <v>11</v>
      </c>
      <c r="B26" s="80">
        <v>43682</v>
      </c>
      <c r="C26" s="67">
        <v>11483</v>
      </c>
      <c r="D26" s="68" t="s">
        <v>734</v>
      </c>
      <c r="E26" s="110">
        <v>25175</v>
      </c>
      <c r="F26" s="110"/>
      <c r="G26" s="90">
        <f t="shared" si="0"/>
        <v>2973037.9074790101</v>
      </c>
    </row>
    <row r="27" spans="1:7" s="35" customFormat="1" ht="18.75" customHeight="1" x14ac:dyDescent="0.25">
      <c r="A27" s="91">
        <v>12</v>
      </c>
      <c r="B27" s="80">
        <v>43682</v>
      </c>
      <c r="C27" s="67">
        <v>11484</v>
      </c>
      <c r="D27" s="68" t="s">
        <v>735</v>
      </c>
      <c r="E27" s="110">
        <v>4553.8999999999996</v>
      </c>
      <c r="F27" s="110"/>
      <c r="G27" s="90">
        <f t="shared" si="0"/>
        <v>2968484.0074790101</v>
      </c>
    </row>
    <row r="28" spans="1:7" s="35" customFormat="1" ht="18.75" customHeight="1" x14ac:dyDescent="0.25">
      <c r="A28" s="91">
        <v>13</v>
      </c>
      <c r="B28" s="80">
        <v>43682</v>
      </c>
      <c r="C28" s="67">
        <v>11485</v>
      </c>
      <c r="D28" s="68" t="s">
        <v>736</v>
      </c>
      <c r="E28" s="110">
        <v>15926.446</v>
      </c>
      <c r="F28" s="110"/>
      <c r="G28" s="90">
        <f t="shared" si="0"/>
        <v>2952557.5614790102</v>
      </c>
    </row>
    <row r="29" spans="1:7" s="35" customFormat="1" ht="19.5" customHeight="1" x14ac:dyDescent="0.25">
      <c r="A29" s="91">
        <v>14</v>
      </c>
      <c r="B29" s="80">
        <v>43682</v>
      </c>
      <c r="C29" s="67">
        <v>11486</v>
      </c>
      <c r="D29" s="68" t="s">
        <v>501</v>
      </c>
      <c r="E29" s="110">
        <v>49999.99</v>
      </c>
      <c r="F29" s="110"/>
      <c r="G29" s="90">
        <f t="shared" si="0"/>
        <v>2902557.5714790099</v>
      </c>
    </row>
    <row r="30" spans="1:7" s="35" customFormat="1" ht="18.75" customHeight="1" x14ac:dyDescent="0.25">
      <c r="A30" s="91">
        <v>15</v>
      </c>
      <c r="B30" s="80">
        <v>43682</v>
      </c>
      <c r="C30" s="67">
        <v>11487</v>
      </c>
      <c r="D30" s="68" t="s">
        <v>622</v>
      </c>
      <c r="E30" s="110">
        <v>48384.102700000003</v>
      </c>
      <c r="F30" s="110"/>
      <c r="G30" s="90">
        <f t="shared" si="0"/>
        <v>2854173.4687790098</v>
      </c>
    </row>
    <row r="31" spans="1:7" s="35" customFormat="1" ht="18.75" customHeight="1" x14ac:dyDescent="0.25">
      <c r="A31" s="91">
        <v>16</v>
      </c>
      <c r="B31" s="80">
        <v>43682</v>
      </c>
      <c r="C31" s="113" t="s">
        <v>84</v>
      </c>
      <c r="D31" s="68" t="s">
        <v>805</v>
      </c>
      <c r="E31" s="110"/>
      <c r="F31" s="110">
        <v>70000</v>
      </c>
      <c r="G31" s="90">
        <f t="shared" si="0"/>
        <v>2924173.4687790098</v>
      </c>
    </row>
    <row r="32" spans="1:7" s="35" customFormat="1" ht="18.75" customHeight="1" x14ac:dyDescent="0.25">
      <c r="A32" s="91">
        <v>17</v>
      </c>
      <c r="B32" s="80">
        <v>43683</v>
      </c>
      <c r="C32" s="67" t="s">
        <v>28</v>
      </c>
      <c r="D32" s="68" t="s">
        <v>802</v>
      </c>
      <c r="E32" s="110">
        <v>28710.32</v>
      </c>
      <c r="F32" s="110"/>
      <c r="G32" s="90">
        <f t="shared" si="0"/>
        <v>2895463.1487790099</v>
      </c>
    </row>
    <row r="33" spans="1:7" s="35" customFormat="1" ht="18.75" customHeight="1" x14ac:dyDescent="0.25">
      <c r="A33" s="91">
        <v>18</v>
      </c>
      <c r="B33" s="80">
        <v>43683</v>
      </c>
      <c r="C33" s="67" t="s">
        <v>28</v>
      </c>
      <c r="D33" s="68" t="s">
        <v>385</v>
      </c>
      <c r="E33" s="110">
        <v>45000</v>
      </c>
      <c r="F33" s="110"/>
      <c r="G33" s="90">
        <f t="shared" si="0"/>
        <v>2850463.1487790099</v>
      </c>
    </row>
    <row r="34" spans="1:7" s="35" customFormat="1" ht="18.75" customHeight="1" x14ac:dyDescent="0.25">
      <c r="A34" s="91">
        <v>19</v>
      </c>
      <c r="B34" s="80">
        <v>43684</v>
      </c>
      <c r="C34" s="67">
        <v>11488</v>
      </c>
      <c r="D34" s="68" t="s">
        <v>718</v>
      </c>
      <c r="E34" s="110">
        <v>34929.49</v>
      </c>
      <c r="F34" s="110"/>
      <c r="G34" s="90">
        <f t="shared" si="0"/>
        <v>2815533.6587790097</v>
      </c>
    </row>
    <row r="35" spans="1:7" s="35" customFormat="1" ht="18.75" customHeight="1" x14ac:dyDescent="0.25">
      <c r="A35" s="91">
        <v>20</v>
      </c>
      <c r="B35" s="80">
        <v>43684</v>
      </c>
      <c r="C35" s="67">
        <v>11489</v>
      </c>
      <c r="D35" s="68" t="s">
        <v>27</v>
      </c>
      <c r="E35" s="110">
        <v>0</v>
      </c>
      <c r="F35" s="110"/>
      <c r="G35" s="90">
        <f t="shared" si="0"/>
        <v>2815533.6587790097</v>
      </c>
    </row>
    <row r="36" spans="1:7" s="35" customFormat="1" ht="19.5" customHeight="1" x14ac:dyDescent="0.25">
      <c r="A36" s="91">
        <v>21</v>
      </c>
      <c r="B36" s="80">
        <v>43684</v>
      </c>
      <c r="C36" s="67">
        <v>11490</v>
      </c>
      <c r="D36" s="68" t="s">
        <v>722</v>
      </c>
      <c r="E36" s="110">
        <v>1570.08</v>
      </c>
      <c r="F36" s="110"/>
      <c r="G36" s="90">
        <f t="shared" si="0"/>
        <v>2813963.5787790096</v>
      </c>
    </row>
    <row r="37" spans="1:7" s="35" customFormat="1" ht="18.75" customHeight="1" x14ac:dyDescent="0.25">
      <c r="A37" s="91">
        <v>22</v>
      </c>
      <c r="B37" s="80">
        <v>43684</v>
      </c>
      <c r="C37" s="67">
        <v>11491</v>
      </c>
      <c r="D37" s="68" t="s">
        <v>737</v>
      </c>
      <c r="E37" s="110">
        <v>56940.6</v>
      </c>
      <c r="F37" s="110"/>
      <c r="G37" s="90">
        <f t="shared" si="0"/>
        <v>2757022.9787790095</v>
      </c>
    </row>
    <row r="38" spans="1:7" s="35" customFormat="1" ht="18.75" customHeight="1" x14ac:dyDescent="0.25">
      <c r="A38" s="91">
        <v>23</v>
      </c>
      <c r="B38" s="80">
        <v>43684</v>
      </c>
      <c r="C38" s="67">
        <v>11492</v>
      </c>
      <c r="D38" s="68" t="s">
        <v>537</v>
      </c>
      <c r="E38" s="110">
        <v>27443.74</v>
      </c>
      <c r="F38" s="110"/>
      <c r="G38" s="90">
        <f t="shared" si="0"/>
        <v>2729579.2387790093</v>
      </c>
    </row>
    <row r="39" spans="1:7" s="35" customFormat="1" ht="18.75" customHeight="1" x14ac:dyDescent="0.25">
      <c r="A39" s="91">
        <v>24</v>
      </c>
      <c r="B39" s="80">
        <v>43684</v>
      </c>
      <c r="C39" s="67">
        <v>11493</v>
      </c>
      <c r="D39" s="68" t="s">
        <v>713</v>
      </c>
      <c r="E39" s="110">
        <v>138106.51</v>
      </c>
      <c r="F39" s="110"/>
      <c r="G39" s="90">
        <f t="shared" si="0"/>
        <v>2591472.7287790095</v>
      </c>
    </row>
    <row r="40" spans="1:7" s="35" customFormat="1" ht="18.75" customHeight="1" x14ac:dyDescent="0.25">
      <c r="A40" s="91">
        <v>25</v>
      </c>
      <c r="B40" s="80">
        <v>43684</v>
      </c>
      <c r="C40" s="67">
        <v>11494</v>
      </c>
      <c r="D40" s="68" t="s">
        <v>108</v>
      </c>
      <c r="E40" s="110">
        <v>2726.2041000000004</v>
      </c>
      <c r="F40" s="110"/>
      <c r="G40" s="90">
        <f t="shared" si="0"/>
        <v>2588746.5246790093</v>
      </c>
    </row>
    <row r="41" spans="1:7" s="35" customFormat="1" ht="18.75" customHeight="1" x14ac:dyDescent="0.25">
      <c r="A41" s="91">
        <v>26</v>
      </c>
      <c r="B41" s="80">
        <v>43684</v>
      </c>
      <c r="C41" s="67">
        <v>11495</v>
      </c>
      <c r="D41" s="68" t="s">
        <v>391</v>
      </c>
      <c r="E41" s="110">
        <v>138714.37</v>
      </c>
      <c r="F41" s="110"/>
      <c r="G41" s="90">
        <f t="shared" si="0"/>
        <v>2450032.1546790092</v>
      </c>
    </row>
    <row r="42" spans="1:7" s="35" customFormat="1" ht="18.75" customHeight="1" x14ac:dyDescent="0.25">
      <c r="A42" s="91">
        <v>27</v>
      </c>
      <c r="B42" s="80">
        <v>43685</v>
      </c>
      <c r="C42" s="67">
        <v>11496</v>
      </c>
      <c r="D42" s="68" t="s">
        <v>738</v>
      </c>
      <c r="E42" s="110">
        <v>1613.6</v>
      </c>
      <c r="F42" s="110"/>
      <c r="G42" s="90">
        <f t="shared" si="0"/>
        <v>2448418.5546790091</v>
      </c>
    </row>
    <row r="43" spans="1:7" s="35" customFormat="1" ht="18.75" customHeight="1" x14ac:dyDescent="0.25">
      <c r="A43" s="91">
        <v>28</v>
      </c>
      <c r="B43" s="80">
        <v>43685</v>
      </c>
      <c r="C43" s="67">
        <v>11497</v>
      </c>
      <c r="D43" s="68" t="s">
        <v>525</v>
      </c>
      <c r="E43" s="110">
        <v>11003.14</v>
      </c>
      <c r="F43" s="110"/>
      <c r="G43" s="90">
        <f t="shared" si="0"/>
        <v>2437415.414679009</v>
      </c>
    </row>
    <row r="44" spans="1:7" s="35" customFormat="1" ht="18.75" customHeight="1" x14ac:dyDescent="0.25">
      <c r="A44" s="91">
        <v>29</v>
      </c>
      <c r="B44" s="80">
        <v>43685</v>
      </c>
      <c r="C44" s="67">
        <v>11498</v>
      </c>
      <c r="D44" s="68" t="s">
        <v>730</v>
      </c>
      <c r="E44" s="110">
        <v>25538</v>
      </c>
      <c r="F44" s="110"/>
      <c r="G44" s="90">
        <f t="shared" si="0"/>
        <v>2411877.414679009</v>
      </c>
    </row>
    <row r="45" spans="1:7" s="35" customFormat="1" ht="18.75" customHeight="1" x14ac:dyDescent="0.25">
      <c r="A45" s="91">
        <v>30</v>
      </c>
      <c r="B45" s="80">
        <v>43685</v>
      </c>
      <c r="C45" s="67">
        <v>11499</v>
      </c>
      <c r="D45" s="68" t="s">
        <v>27</v>
      </c>
      <c r="E45" s="110"/>
      <c r="F45" s="110"/>
      <c r="G45" s="90">
        <f t="shared" si="0"/>
        <v>2411877.414679009</v>
      </c>
    </row>
    <row r="46" spans="1:7" s="35" customFormat="1" ht="18.75" customHeight="1" x14ac:dyDescent="0.25">
      <c r="A46" s="91">
        <v>31</v>
      </c>
      <c r="B46" s="80">
        <v>43685</v>
      </c>
      <c r="C46" s="67">
        <v>11500</v>
      </c>
      <c r="D46" s="68" t="s">
        <v>739</v>
      </c>
      <c r="E46" s="110">
        <v>128606.25</v>
      </c>
      <c r="F46" s="110"/>
      <c r="G46" s="90">
        <f t="shared" si="0"/>
        <v>2283271.164679009</v>
      </c>
    </row>
    <row r="47" spans="1:7" s="35" customFormat="1" ht="18.75" customHeight="1" x14ac:dyDescent="0.25">
      <c r="A47" s="91">
        <v>32</v>
      </c>
      <c r="B47" s="80">
        <v>43686</v>
      </c>
      <c r="C47" s="67">
        <v>11501</v>
      </c>
      <c r="D47" s="68" t="s">
        <v>740</v>
      </c>
      <c r="E47" s="110">
        <v>45697.968399999998</v>
      </c>
      <c r="F47" s="110"/>
      <c r="G47" s="90">
        <f t="shared" si="0"/>
        <v>2237573.1962790089</v>
      </c>
    </row>
    <row r="48" spans="1:7" s="35" customFormat="1" ht="18.75" customHeight="1" x14ac:dyDescent="0.25">
      <c r="A48" s="91">
        <v>33</v>
      </c>
      <c r="B48" s="80">
        <v>43686</v>
      </c>
      <c r="C48" s="67" t="s">
        <v>28</v>
      </c>
      <c r="D48" s="111" t="s">
        <v>802</v>
      </c>
      <c r="E48" s="110">
        <v>35833.96</v>
      </c>
      <c r="F48" s="110"/>
      <c r="G48" s="90">
        <f t="shared" si="0"/>
        <v>2201739.2362790089</v>
      </c>
    </row>
    <row r="49" spans="1:7" s="35" customFormat="1" ht="18.75" customHeight="1" x14ac:dyDescent="0.25">
      <c r="A49" s="91">
        <v>34</v>
      </c>
      <c r="B49" s="80">
        <v>43686</v>
      </c>
      <c r="C49" s="67"/>
      <c r="D49" s="68" t="s">
        <v>87</v>
      </c>
      <c r="E49" s="110">
        <v>61649.65</v>
      </c>
      <c r="F49" s="110"/>
      <c r="G49" s="90">
        <f t="shared" si="0"/>
        <v>2140089.586279009</v>
      </c>
    </row>
    <row r="50" spans="1:7" s="35" customFormat="1" ht="18.75" customHeight="1" x14ac:dyDescent="0.25">
      <c r="A50" s="91">
        <v>35</v>
      </c>
      <c r="B50" s="114">
        <v>43686</v>
      </c>
      <c r="C50" s="67" t="s">
        <v>28</v>
      </c>
      <c r="D50" s="68" t="s">
        <v>741</v>
      </c>
      <c r="E50" s="110">
        <v>15000</v>
      </c>
      <c r="F50" s="110"/>
      <c r="G50" s="90">
        <f t="shared" si="0"/>
        <v>2125089.586279009</v>
      </c>
    </row>
    <row r="51" spans="1:7" s="35" customFormat="1" ht="16.5" x14ac:dyDescent="0.25">
      <c r="A51" s="91">
        <v>36</v>
      </c>
      <c r="B51" s="114">
        <v>43686</v>
      </c>
      <c r="C51" s="67" t="s">
        <v>28</v>
      </c>
      <c r="D51" s="68" t="s">
        <v>704</v>
      </c>
      <c r="E51" s="110">
        <v>7627.12</v>
      </c>
      <c r="F51" s="110"/>
      <c r="G51" s="90">
        <f t="shared" si="0"/>
        <v>2117462.4662790089</v>
      </c>
    </row>
    <row r="52" spans="1:7" s="35" customFormat="1" ht="18.75" customHeight="1" x14ac:dyDescent="0.25">
      <c r="A52" s="91">
        <v>37</v>
      </c>
      <c r="B52" s="114">
        <v>43686</v>
      </c>
      <c r="C52" s="67" t="s">
        <v>28</v>
      </c>
      <c r="D52" s="68" t="s">
        <v>742</v>
      </c>
      <c r="E52" s="110">
        <v>54000</v>
      </c>
      <c r="F52" s="110"/>
      <c r="G52" s="90">
        <f t="shared" si="0"/>
        <v>2063462.4662790089</v>
      </c>
    </row>
    <row r="53" spans="1:7" s="35" customFormat="1" ht="18.75" customHeight="1" x14ac:dyDescent="0.25">
      <c r="A53" s="91">
        <v>38</v>
      </c>
      <c r="B53" s="80">
        <v>43689</v>
      </c>
      <c r="C53" s="67">
        <v>11502</v>
      </c>
      <c r="D53" s="68" t="s">
        <v>743</v>
      </c>
      <c r="E53" s="110">
        <v>25000</v>
      </c>
      <c r="F53" s="110"/>
      <c r="G53" s="90">
        <f t="shared" si="0"/>
        <v>2038462.4662790089</v>
      </c>
    </row>
    <row r="54" spans="1:7" s="35" customFormat="1" ht="18.75" customHeight="1" x14ac:dyDescent="0.25">
      <c r="A54" s="91">
        <v>39</v>
      </c>
      <c r="B54" s="80">
        <v>43689</v>
      </c>
      <c r="C54" s="67">
        <v>11503</v>
      </c>
      <c r="D54" s="68" t="s">
        <v>525</v>
      </c>
      <c r="E54" s="110">
        <v>487808.86</v>
      </c>
      <c r="F54" s="110"/>
      <c r="G54" s="90">
        <f t="shared" si="0"/>
        <v>1550653.606279009</v>
      </c>
    </row>
    <row r="55" spans="1:7" s="35" customFormat="1" ht="18.75" customHeight="1" x14ac:dyDescent="0.25">
      <c r="A55" s="91">
        <v>40</v>
      </c>
      <c r="B55" s="80">
        <v>43689</v>
      </c>
      <c r="C55" s="67">
        <v>11504</v>
      </c>
      <c r="D55" s="68" t="s">
        <v>699</v>
      </c>
      <c r="E55" s="110">
        <v>20149.640199999998</v>
      </c>
      <c r="F55" s="110"/>
      <c r="G55" s="90">
        <f t="shared" si="0"/>
        <v>1530503.966079009</v>
      </c>
    </row>
    <row r="56" spans="1:7" s="35" customFormat="1" ht="18.75" customHeight="1" x14ac:dyDescent="0.25">
      <c r="A56" s="91">
        <v>41</v>
      </c>
      <c r="B56" s="80">
        <v>43689</v>
      </c>
      <c r="C56" s="67">
        <v>11505</v>
      </c>
      <c r="D56" s="68" t="s">
        <v>713</v>
      </c>
      <c r="E56" s="110">
        <v>13004.910100000001</v>
      </c>
      <c r="F56" s="110"/>
      <c r="G56" s="90">
        <f t="shared" si="0"/>
        <v>1517499.055979009</v>
      </c>
    </row>
    <row r="57" spans="1:7" s="35" customFormat="1" ht="18.75" customHeight="1" x14ac:dyDescent="0.25">
      <c r="A57" s="91">
        <v>42</v>
      </c>
      <c r="B57" s="80">
        <v>43689</v>
      </c>
      <c r="C57" s="67">
        <v>11506</v>
      </c>
      <c r="D57" s="68" t="s">
        <v>744</v>
      </c>
      <c r="E57" s="110">
        <v>62797.439999999995</v>
      </c>
      <c r="F57" s="110"/>
      <c r="G57" s="90">
        <f t="shared" si="0"/>
        <v>1454701.6159790091</v>
      </c>
    </row>
    <row r="58" spans="1:7" s="35" customFormat="1" ht="18.75" customHeight="1" x14ac:dyDescent="0.25">
      <c r="A58" s="91">
        <v>43</v>
      </c>
      <c r="B58" s="80">
        <v>43689</v>
      </c>
      <c r="C58" s="67">
        <v>11507</v>
      </c>
      <c r="D58" s="68" t="s">
        <v>200</v>
      </c>
      <c r="E58" s="110">
        <v>54742.945500000002</v>
      </c>
      <c r="F58" s="110"/>
      <c r="G58" s="90">
        <f t="shared" si="0"/>
        <v>1399958.6704790092</v>
      </c>
    </row>
    <row r="59" spans="1:7" s="35" customFormat="1" ht="18.75" customHeight="1" x14ac:dyDescent="0.25">
      <c r="A59" s="91">
        <v>44</v>
      </c>
      <c r="B59" s="80">
        <v>43689</v>
      </c>
      <c r="C59" s="67" t="s">
        <v>28</v>
      </c>
      <c r="D59" s="111" t="s">
        <v>802</v>
      </c>
      <c r="E59" s="110">
        <v>15905.369999999999</v>
      </c>
      <c r="F59" s="110"/>
      <c r="G59" s="90">
        <f t="shared" si="0"/>
        <v>1384053.300479009</v>
      </c>
    </row>
    <row r="60" spans="1:7" s="35" customFormat="1" ht="18.75" customHeight="1" x14ac:dyDescent="0.25">
      <c r="A60" s="91">
        <v>45</v>
      </c>
      <c r="B60" s="80">
        <v>43690</v>
      </c>
      <c r="C60" s="67">
        <v>11508</v>
      </c>
      <c r="D60" s="68" t="s">
        <v>187</v>
      </c>
      <c r="E60" s="110">
        <v>32364.808813559321</v>
      </c>
      <c r="F60" s="110"/>
      <c r="G60" s="90">
        <f t="shared" si="0"/>
        <v>1351688.4916654497</v>
      </c>
    </row>
    <row r="61" spans="1:7" s="35" customFormat="1" ht="18.75" customHeight="1" x14ac:dyDescent="0.25">
      <c r="A61" s="91">
        <v>46</v>
      </c>
      <c r="B61" s="80">
        <v>43690</v>
      </c>
      <c r="C61" s="67">
        <v>11509</v>
      </c>
      <c r="D61" s="68" t="s">
        <v>699</v>
      </c>
      <c r="E61" s="110">
        <v>27517.070699999997</v>
      </c>
      <c r="F61" s="110"/>
      <c r="G61" s="90">
        <f t="shared" si="0"/>
        <v>1324171.4209654497</v>
      </c>
    </row>
    <row r="62" spans="1:7" s="35" customFormat="1" ht="18.75" customHeight="1" x14ac:dyDescent="0.25">
      <c r="A62" s="91">
        <v>47</v>
      </c>
      <c r="B62" s="80">
        <v>43690</v>
      </c>
      <c r="C62" s="67">
        <v>11510</v>
      </c>
      <c r="D62" s="68" t="s">
        <v>713</v>
      </c>
      <c r="E62" s="110">
        <v>8905.4339999999993</v>
      </c>
      <c r="F62" s="110"/>
      <c r="G62" s="90">
        <f t="shared" si="0"/>
        <v>1315265.9869654498</v>
      </c>
    </row>
    <row r="63" spans="1:7" s="35" customFormat="1" ht="18.75" customHeight="1" x14ac:dyDescent="0.25">
      <c r="A63" s="91">
        <v>48</v>
      </c>
      <c r="B63" s="80">
        <v>43690</v>
      </c>
      <c r="C63" s="67">
        <v>11511</v>
      </c>
      <c r="D63" s="68" t="s">
        <v>713</v>
      </c>
      <c r="E63" s="110">
        <v>7810.4921999999997</v>
      </c>
      <c r="F63" s="110"/>
      <c r="G63" s="90">
        <f t="shared" si="0"/>
        <v>1307455.4947654498</v>
      </c>
    </row>
    <row r="64" spans="1:7" s="35" customFormat="1" ht="18.75" customHeight="1" x14ac:dyDescent="0.25">
      <c r="A64" s="91">
        <v>49</v>
      </c>
      <c r="B64" s="80">
        <v>43691</v>
      </c>
      <c r="C64" s="67" t="s">
        <v>84</v>
      </c>
      <c r="D64" s="68" t="s">
        <v>805</v>
      </c>
      <c r="E64" s="110"/>
      <c r="F64" s="110">
        <v>67916.67</v>
      </c>
      <c r="G64" s="90">
        <f t="shared" si="0"/>
        <v>1375372.1647654497</v>
      </c>
    </row>
    <row r="65" spans="1:7" s="35" customFormat="1" ht="18.75" customHeight="1" x14ac:dyDescent="0.25">
      <c r="A65" s="91">
        <v>50</v>
      </c>
      <c r="B65" s="80">
        <v>43691</v>
      </c>
      <c r="C65" s="67">
        <v>11512</v>
      </c>
      <c r="D65" s="68" t="s">
        <v>724</v>
      </c>
      <c r="E65" s="110">
        <v>13275</v>
      </c>
      <c r="F65" s="110"/>
      <c r="G65" s="90">
        <f t="shared" si="0"/>
        <v>1362097.1647654497</v>
      </c>
    </row>
    <row r="66" spans="1:7" s="35" customFormat="1" ht="18.75" customHeight="1" x14ac:dyDescent="0.25">
      <c r="A66" s="91">
        <v>51</v>
      </c>
      <c r="B66" s="80">
        <v>43691</v>
      </c>
      <c r="C66" s="67">
        <v>11513</v>
      </c>
      <c r="D66" s="68" t="s">
        <v>745</v>
      </c>
      <c r="E66" s="110">
        <v>7080</v>
      </c>
      <c r="F66" s="110"/>
      <c r="G66" s="90">
        <f t="shared" si="0"/>
        <v>1355017.1647654497</v>
      </c>
    </row>
    <row r="67" spans="1:7" s="35" customFormat="1" ht="18.75" customHeight="1" x14ac:dyDescent="0.25">
      <c r="A67" s="91">
        <v>52</v>
      </c>
      <c r="B67" s="80">
        <v>43691</v>
      </c>
      <c r="C67" s="67">
        <v>11514</v>
      </c>
      <c r="D67" s="68" t="s">
        <v>746</v>
      </c>
      <c r="E67" s="110">
        <v>132164</v>
      </c>
      <c r="F67" s="110"/>
      <c r="G67" s="90">
        <f t="shared" si="0"/>
        <v>1222853.1647654497</v>
      </c>
    </row>
    <row r="68" spans="1:7" s="35" customFormat="1" ht="18.75" customHeight="1" x14ac:dyDescent="0.25">
      <c r="A68" s="91">
        <v>53</v>
      </c>
      <c r="B68" s="80">
        <v>43691</v>
      </c>
      <c r="C68" s="67">
        <v>11515</v>
      </c>
      <c r="D68" s="68" t="s">
        <v>737</v>
      </c>
      <c r="E68" s="110">
        <v>9490.1016</v>
      </c>
      <c r="F68" s="110"/>
      <c r="G68" s="90">
        <f t="shared" si="0"/>
        <v>1213363.0631654498</v>
      </c>
    </row>
    <row r="69" spans="1:7" s="35" customFormat="1" ht="18.75" customHeight="1" x14ac:dyDescent="0.25">
      <c r="A69" s="91">
        <v>54</v>
      </c>
      <c r="B69" s="80">
        <v>43691</v>
      </c>
      <c r="C69" s="67">
        <v>11516</v>
      </c>
      <c r="D69" s="68" t="s">
        <v>191</v>
      </c>
      <c r="E69" s="110">
        <v>7825.81</v>
      </c>
      <c r="F69" s="110"/>
      <c r="G69" s="90">
        <f t="shared" si="0"/>
        <v>1205537.2531654497</v>
      </c>
    </row>
    <row r="70" spans="1:7" s="35" customFormat="1" ht="18.75" customHeight="1" x14ac:dyDescent="0.25">
      <c r="A70" s="91">
        <v>55</v>
      </c>
      <c r="B70" s="80">
        <v>43691</v>
      </c>
      <c r="C70" s="67">
        <v>11517</v>
      </c>
      <c r="D70" s="68" t="s">
        <v>191</v>
      </c>
      <c r="E70" s="110">
        <v>16947.739999999998</v>
      </c>
      <c r="F70" s="110"/>
      <c r="G70" s="90">
        <f t="shared" si="0"/>
        <v>1188589.5131654497</v>
      </c>
    </row>
    <row r="71" spans="1:7" s="35" customFormat="1" ht="16.5" x14ac:dyDescent="0.25">
      <c r="A71" s="91">
        <v>56</v>
      </c>
      <c r="B71" s="80">
        <v>43691</v>
      </c>
      <c r="C71" s="67">
        <v>11518</v>
      </c>
      <c r="D71" s="68" t="s">
        <v>747</v>
      </c>
      <c r="E71" s="110">
        <v>9040</v>
      </c>
      <c r="F71" s="110"/>
      <c r="G71" s="90">
        <f t="shared" si="0"/>
        <v>1179549.5131654497</v>
      </c>
    </row>
    <row r="72" spans="1:7" s="35" customFormat="1" ht="18.75" customHeight="1" x14ac:dyDescent="0.25">
      <c r="A72" s="91">
        <v>57</v>
      </c>
      <c r="B72" s="80">
        <v>43691</v>
      </c>
      <c r="C72" s="67">
        <v>11519</v>
      </c>
      <c r="D72" s="68" t="s">
        <v>748</v>
      </c>
      <c r="E72" s="110">
        <v>25791.7</v>
      </c>
      <c r="F72" s="110"/>
      <c r="G72" s="90">
        <f t="shared" si="0"/>
        <v>1153757.8131654498</v>
      </c>
    </row>
    <row r="73" spans="1:7" s="35" customFormat="1" ht="18.75" customHeight="1" x14ac:dyDescent="0.25">
      <c r="A73" s="91">
        <v>58</v>
      </c>
      <c r="B73" s="80">
        <v>43691</v>
      </c>
      <c r="C73" s="67" t="s">
        <v>28</v>
      </c>
      <c r="D73" s="111" t="s">
        <v>802</v>
      </c>
      <c r="E73" s="110">
        <v>7109.36</v>
      </c>
      <c r="F73" s="110"/>
      <c r="G73" s="90">
        <f t="shared" si="0"/>
        <v>1146648.4531654497</v>
      </c>
    </row>
    <row r="74" spans="1:7" s="35" customFormat="1" ht="18.75" customHeight="1" x14ac:dyDescent="0.25">
      <c r="A74" s="91">
        <v>59</v>
      </c>
      <c r="B74" s="80">
        <v>43691</v>
      </c>
      <c r="C74" s="67" t="s">
        <v>28</v>
      </c>
      <c r="D74" s="68" t="s">
        <v>706</v>
      </c>
      <c r="E74" s="110">
        <v>2000</v>
      </c>
      <c r="F74" s="110"/>
      <c r="G74" s="90">
        <f t="shared" si="0"/>
        <v>1144648.4531654497</v>
      </c>
    </row>
    <row r="75" spans="1:7" s="117" customFormat="1" ht="18.75" customHeight="1" x14ac:dyDescent="0.25">
      <c r="A75" s="115">
        <v>60</v>
      </c>
      <c r="B75" s="80">
        <v>43691</v>
      </c>
      <c r="C75" s="67" t="s">
        <v>28</v>
      </c>
      <c r="D75" s="68" t="s">
        <v>807</v>
      </c>
      <c r="E75" s="110">
        <v>5244.4391999999998</v>
      </c>
      <c r="F75" s="110"/>
      <c r="G75" s="116">
        <f t="shared" si="0"/>
        <v>1139404.0139654498</v>
      </c>
    </row>
    <row r="76" spans="1:7" s="35" customFormat="1" ht="18.75" customHeight="1" x14ac:dyDescent="0.25">
      <c r="A76" s="91">
        <v>61</v>
      </c>
      <c r="B76" s="80">
        <v>43691</v>
      </c>
      <c r="C76" s="67" t="s">
        <v>28</v>
      </c>
      <c r="D76" s="68" t="s">
        <v>700</v>
      </c>
      <c r="E76" s="110">
        <v>100000.00799999999</v>
      </c>
      <c r="F76" s="110"/>
      <c r="G76" s="90">
        <f t="shared" si="0"/>
        <v>1039404.0059654497</v>
      </c>
    </row>
    <row r="77" spans="1:7" s="35" customFormat="1" ht="18.75" customHeight="1" x14ac:dyDescent="0.25">
      <c r="A77" s="91">
        <v>62</v>
      </c>
      <c r="B77" s="80">
        <v>43691</v>
      </c>
      <c r="C77" s="67" t="s">
        <v>28</v>
      </c>
      <c r="D77" s="68" t="s">
        <v>708</v>
      </c>
      <c r="E77" s="110">
        <v>100000.00799999999</v>
      </c>
      <c r="F77" s="110"/>
      <c r="G77" s="90">
        <f t="shared" si="0"/>
        <v>939403.9979654497</v>
      </c>
    </row>
    <row r="78" spans="1:7" s="35" customFormat="1" ht="18.75" customHeight="1" x14ac:dyDescent="0.25">
      <c r="A78" s="91">
        <v>63</v>
      </c>
      <c r="B78" s="80">
        <v>43691</v>
      </c>
      <c r="C78" s="67" t="s">
        <v>28</v>
      </c>
      <c r="D78" s="68" t="s">
        <v>749</v>
      </c>
      <c r="E78" s="110">
        <v>11610</v>
      </c>
      <c r="F78" s="110"/>
      <c r="G78" s="90">
        <f t="shared" si="0"/>
        <v>927793.9979654497</v>
      </c>
    </row>
    <row r="79" spans="1:7" s="35" customFormat="1" ht="18.75" customHeight="1" x14ac:dyDescent="0.25">
      <c r="A79" s="91">
        <v>64</v>
      </c>
      <c r="B79" s="80">
        <v>43691</v>
      </c>
      <c r="C79" s="67" t="s">
        <v>28</v>
      </c>
      <c r="D79" s="68" t="s">
        <v>750</v>
      </c>
      <c r="E79" s="110">
        <v>36000</v>
      </c>
      <c r="F79" s="110"/>
      <c r="G79" s="90">
        <f t="shared" si="0"/>
        <v>891793.9979654497</v>
      </c>
    </row>
    <row r="80" spans="1:7" s="35" customFormat="1" ht="18.75" customHeight="1" x14ac:dyDescent="0.25">
      <c r="A80" s="91">
        <v>65</v>
      </c>
      <c r="B80" s="80">
        <v>43691</v>
      </c>
      <c r="C80" s="67" t="s">
        <v>28</v>
      </c>
      <c r="D80" s="68" t="s">
        <v>751</v>
      </c>
      <c r="E80" s="110">
        <v>6703.29</v>
      </c>
      <c r="F80" s="110"/>
      <c r="G80" s="90">
        <f t="shared" si="0"/>
        <v>885090.70796544966</v>
      </c>
    </row>
    <row r="81" spans="1:7" s="35" customFormat="1" ht="18.75" customHeight="1" x14ac:dyDescent="0.25">
      <c r="A81" s="91">
        <v>66</v>
      </c>
      <c r="B81" s="80">
        <v>43691</v>
      </c>
      <c r="C81" s="67" t="s">
        <v>28</v>
      </c>
      <c r="D81" s="68" t="s">
        <v>752</v>
      </c>
      <c r="E81" s="110">
        <v>7354.6049999999996</v>
      </c>
      <c r="F81" s="110"/>
      <c r="G81" s="90">
        <f t="shared" si="0"/>
        <v>877736.10296544968</v>
      </c>
    </row>
    <row r="82" spans="1:7" s="35" customFormat="1" ht="18.75" customHeight="1" x14ac:dyDescent="0.25">
      <c r="A82" s="91">
        <v>67</v>
      </c>
      <c r="B82" s="80">
        <v>43691</v>
      </c>
      <c r="C82" s="67" t="s">
        <v>28</v>
      </c>
      <c r="D82" s="68" t="s">
        <v>753</v>
      </c>
      <c r="E82" s="110">
        <v>19000</v>
      </c>
      <c r="F82" s="110"/>
      <c r="G82" s="90">
        <f t="shared" ref="G82:G145" si="1">G81-E82+F82</f>
        <v>858736.10296544968</v>
      </c>
    </row>
    <row r="83" spans="1:7" s="35" customFormat="1" ht="18.75" customHeight="1" x14ac:dyDescent="0.25">
      <c r="A83" s="91">
        <v>68</v>
      </c>
      <c r="B83" s="80">
        <v>43692</v>
      </c>
      <c r="C83" s="67" t="s">
        <v>84</v>
      </c>
      <c r="D83" s="68" t="s">
        <v>754</v>
      </c>
      <c r="E83" s="110"/>
      <c r="F83" s="110">
        <v>96083330</v>
      </c>
      <c r="G83" s="90">
        <f t="shared" si="1"/>
        <v>96942066.102965444</v>
      </c>
    </row>
    <row r="84" spans="1:7" s="35" customFormat="1" ht="18.75" customHeight="1" x14ac:dyDescent="0.25">
      <c r="A84" s="91">
        <v>69</v>
      </c>
      <c r="B84" s="80">
        <v>43692</v>
      </c>
      <c r="C84" s="67" t="s">
        <v>28</v>
      </c>
      <c r="D84" s="68" t="s">
        <v>755</v>
      </c>
      <c r="E84" s="110">
        <v>507300.61</v>
      </c>
      <c r="F84" s="110"/>
      <c r="G84" s="90">
        <f t="shared" si="1"/>
        <v>96434765.492965445</v>
      </c>
    </row>
    <row r="85" spans="1:7" s="35" customFormat="1" ht="18.75" customHeight="1" x14ac:dyDescent="0.25">
      <c r="A85" s="91">
        <v>70</v>
      </c>
      <c r="B85" s="80">
        <v>43692</v>
      </c>
      <c r="C85" s="67" t="s">
        <v>28</v>
      </c>
      <c r="D85" s="68" t="s">
        <v>756</v>
      </c>
      <c r="E85" s="110">
        <v>1414800.82</v>
      </c>
      <c r="F85" s="110"/>
      <c r="G85" s="90">
        <f t="shared" si="1"/>
        <v>95019964.672965452</v>
      </c>
    </row>
    <row r="86" spans="1:7" s="35" customFormat="1" ht="18.75" customHeight="1" x14ac:dyDescent="0.25">
      <c r="A86" s="91">
        <v>71</v>
      </c>
      <c r="B86" s="80">
        <v>43692</v>
      </c>
      <c r="C86" s="67" t="s">
        <v>28</v>
      </c>
      <c r="D86" s="68" t="s">
        <v>121</v>
      </c>
      <c r="E86" s="110">
        <v>2965315.7460000003</v>
      </c>
      <c r="F86" s="110"/>
      <c r="G86" s="90">
        <f t="shared" si="1"/>
        <v>92054648.926965445</v>
      </c>
    </row>
    <row r="87" spans="1:7" s="35" customFormat="1" ht="18.75" customHeight="1" x14ac:dyDescent="0.25">
      <c r="A87" s="91">
        <v>72</v>
      </c>
      <c r="B87" s="80">
        <v>43692</v>
      </c>
      <c r="C87" s="67" t="s">
        <v>28</v>
      </c>
      <c r="D87" s="68" t="s">
        <v>757</v>
      </c>
      <c r="E87" s="110">
        <v>218791.12</v>
      </c>
      <c r="F87" s="110"/>
      <c r="G87" s="90">
        <f t="shared" si="1"/>
        <v>91835857.806965441</v>
      </c>
    </row>
    <row r="88" spans="1:7" s="35" customFormat="1" ht="18.75" customHeight="1" x14ac:dyDescent="0.25">
      <c r="A88" s="91">
        <v>73</v>
      </c>
      <c r="B88" s="80">
        <v>43696</v>
      </c>
      <c r="C88" s="67" t="s">
        <v>84</v>
      </c>
      <c r="D88" s="68" t="s">
        <v>711</v>
      </c>
      <c r="E88" s="110"/>
      <c r="F88" s="110">
        <v>7341.46</v>
      </c>
      <c r="G88" s="90">
        <f t="shared" si="1"/>
        <v>91843199.266965434</v>
      </c>
    </row>
    <row r="89" spans="1:7" s="35" customFormat="1" ht="18.75" customHeight="1" x14ac:dyDescent="0.25">
      <c r="A89" s="91">
        <v>74</v>
      </c>
      <c r="B89" s="80">
        <v>43696</v>
      </c>
      <c r="C89" s="67">
        <v>11520</v>
      </c>
      <c r="D89" s="68" t="s">
        <v>758</v>
      </c>
      <c r="E89" s="110">
        <v>8537.6</v>
      </c>
      <c r="F89" s="110"/>
      <c r="G89" s="90">
        <f t="shared" si="1"/>
        <v>91834661.66696544</v>
      </c>
    </row>
    <row r="90" spans="1:7" s="35" customFormat="1" ht="18.75" customHeight="1" x14ac:dyDescent="0.25">
      <c r="A90" s="91">
        <v>75</v>
      </c>
      <c r="B90" s="80">
        <v>43696</v>
      </c>
      <c r="C90" s="67">
        <v>11521</v>
      </c>
      <c r="D90" s="68" t="s">
        <v>169</v>
      </c>
      <c r="E90" s="110">
        <v>418</v>
      </c>
      <c r="F90" s="110"/>
      <c r="G90" s="90">
        <f t="shared" si="1"/>
        <v>91834243.66696544</v>
      </c>
    </row>
    <row r="91" spans="1:7" s="35" customFormat="1" ht="18.75" customHeight="1" x14ac:dyDescent="0.25">
      <c r="A91" s="91">
        <v>76</v>
      </c>
      <c r="B91" s="80">
        <v>43696</v>
      </c>
      <c r="C91" s="67">
        <v>11522</v>
      </c>
      <c r="D91" s="68" t="s">
        <v>759</v>
      </c>
      <c r="E91" s="110">
        <v>42616.469700000001</v>
      </c>
      <c r="F91" s="110"/>
      <c r="G91" s="90">
        <f t="shared" si="1"/>
        <v>91791627.197265446</v>
      </c>
    </row>
    <row r="92" spans="1:7" s="35" customFormat="1" ht="18.75" customHeight="1" x14ac:dyDescent="0.25">
      <c r="A92" s="91">
        <v>77</v>
      </c>
      <c r="B92" s="80">
        <v>43696</v>
      </c>
      <c r="C92" s="67">
        <v>11523</v>
      </c>
      <c r="D92" s="68" t="s">
        <v>759</v>
      </c>
      <c r="E92" s="110">
        <v>17180.1358</v>
      </c>
      <c r="F92" s="110"/>
      <c r="G92" s="90">
        <f t="shared" si="1"/>
        <v>91774447.061465442</v>
      </c>
    </row>
    <row r="93" spans="1:7" s="35" customFormat="1" ht="18.75" customHeight="1" x14ac:dyDescent="0.25">
      <c r="A93" s="91">
        <v>78</v>
      </c>
      <c r="B93" s="80">
        <v>43696</v>
      </c>
      <c r="C93" s="67">
        <v>11524</v>
      </c>
      <c r="D93" s="68" t="s">
        <v>427</v>
      </c>
      <c r="E93" s="110">
        <v>11012.6975</v>
      </c>
      <c r="F93" s="110"/>
      <c r="G93" s="90">
        <f t="shared" si="1"/>
        <v>91763434.363965437</v>
      </c>
    </row>
    <row r="94" spans="1:7" s="35" customFormat="1" ht="18.75" customHeight="1" x14ac:dyDescent="0.25">
      <c r="A94" s="91">
        <v>79</v>
      </c>
      <c r="B94" s="80">
        <v>43696</v>
      </c>
      <c r="C94" s="67">
        <v>11525</v>
      </c>
      <c r="D94" s="68" t="s">
        <v>427</v>
      </c>
      <c r="E94" s="110">
        <v>13119.492099999999</v>
      </c>
      <c r="F94" s="110"/>
      <c r="G94" s="90">
        <f t="shared" si="1"/>
        <v>91750314.871865436</v>
      </c>
    </row>
    <row r="95" spans="1:7" s="35" customFormat="1" ht="18.75" customHeight="1" x14ac:dyDescent="0.25">
      <c r="A95" s="91">
        <v>80</v>
      </c>
      <c r="B95" s="80">
        <v>43696</v>
      </c>
      <c r="C95" s="67">
        <v>11526</v>
      </c>
      <c r="D95" s="68" t="s">
        <v>100</v>
      </c>
      <c r="E95" s="110">
        <v>91094.69249999999</v>
      </c>
      <c r="F95" s="110"/>
      <c r="G95" s="90">
        <f t="shared" si="1"/>
        <v>91659220.179365441</v>
      </c>
    </row>
    <row r="96" spans="1:7" s="35" customFormat="1" ht="18.75" customHeight="1" x14ac:dyDescent="0.25">
      <c r="A96" s="91">
        <v>81</v>
      </c>
      <c r="B96" s="80">
        <v>43696</v>
      </c>
      <c r="C96" s="67">
        <v>11527</v>
      </c>
      <c r="D96" s="68" t="s">
        <v>725</v>
      </c>
      <c r="E96" s="110">
        <v>226000</v>
      </c>
      <c r="F96" s="110"/>
      <c r="G96" s="90">
        <f t="shared" si="1"/>
        <v>91433220.179365441</v>
      </c>
    </row>
    <row r="97" spans="1:7" s="35" customFormat="1" ht="18.75" customHeight="1" x14ac:dyDescent="0.25">
      <c r="A97" s="91">
        <v>82</v>
      </c>
      <c r="B97" s="80">
        <v>43696</v>
      </c>
      <c r="C97" s="67">
        <v>11528</v>
      </c>
      <c r="D97" s="68" t="s">
        <v>18</v>
      </c>
      <c r="E97" s="110">
        <v>427752.35</v>
      </c>
      <c r="F97" s="110"/>
      <c r="G97" s="90">
        <f t="shared" si="1"/>
        <v>91005467.829365447</v>
      </c>
    </row>
    <row r="98" spans="1:7" s="35" customFormat="1" ht="18.75" customHeight="1" x14ac:dyDescent="0.25">
      <c r="A98" s="91">
        <v>83</v>
      </c>
      <c r="B98" s="80">
        <v>43696</v>
      </c>
      <c r="C98" s="67">
        <v>11529</v>
      </c>
      <c r="D98" s="68" t="s">
        <v>27</v>
      </c>
      <c r="E98" s="110"/>
      <c r="F98" s="110"/>
      <c r="G98" s="90">
        <f t="shared" si="1"/>
        <v>91005467.829365447</v>
      </c>
    </row>
    <row r="99" spans="1:7" s="35" customFormat="1" ht="18.75" customHeight="1" x14ac:dyDescent="0.25">
      <c r="A99" s="91">
        <v>84</v>
      </c>
      <c r="B99" s="80">
        <v>43696</v>
      </c>
      <c r="C99" s="67">
        <v>11530</v>
      </c>
      <c r="D99" s="68" t="s">
        <v>760</v>
      </c>
      <c r="E99" s="110">
        <v>128228.62</v>
      </c>
      <c r="F99" s="110"/>
      <c r="G99" s="90">
        <f t="shared" si="1"/>
        <v>90877239.209365442</v>
      </c>
    </row>
    <row r="100" spans="1:7" s="35" customFormat="1" ht="18.75" customHeight="1" x14ac:dyDescent="0.25">
      <c r="A100" s="91">
        <v>85</v>
      </c>
      <c r="B100" s="80">
        <v>43696</v>
      </c>
      <c r="C100" s="67">
        <v>11531</v>
      </c>
      <c r="D100" s="68" t="s">
        <v>761</v>
      </c>
      <c r="E100" s="110">
        <v>178125</v>
      </c>
      <c r="F100" s="110"/>
      <c r="G100" s="90">
        <f t="shared" si="1"/>
        <v>90699114.209365442</v>
      </c>
    </row>
    <row r="101" spans="1:7" s="35" customFormat="1" ht="18.75" customHeight="1" x14ac:dyDescent="0.25">
      <c r="A101" s="91">
        <v>86</v>
      </c>
      <c r="B101" s="80">
        <v>43696</v>
      </c>
      <c r="C101" s="67" t="s">
        <v>84</v>
      </c>
      <c r="D101" s="68" t="s">
        <v>805</v>
      </c>
      <c r="E101" s="110"/>
      <c r="F101" s="110">
        <v>170518.33</v>
      </c>
      <c r="G101" s="90">
        <f t="shared" si="1"/>
        <v>90869632.539365441</v>
      </c>
    </row>
    <row r="102" spans="1:7" s="35" customFormat="1" ht="18.75" customHeight="1" x14ac:dyDescent="0.25">
      <c r="A102" s="91">
        <v>87</v>
      </c>
      <c r="B102" s="80">
        <v>43696</v>
      </c>
      <c r="C102" s="67" t="s">
        <v>84</v>
      </c>
      <c r="D102" s="68" t="s">
        <v>805</v>
      </c>
      <c r="E102" s="110"/>
      <c r="F102" s="110">
        <v>218333.33</v>
      </c>
      <c r="G102" s="90">
        <f t="shared" si="1"/>
        <v>91087965.869365439</v>
      </c>
    </row>
    <row r="103" spans="1:7" s="35" customFormat="1" ht="18.75" customHeight="1" x14ac:dyDescent="0.25">
      <c r="A103" s="91">
        <v>88</v>
      </c>
      <c r="B103" s="80">
        <v>43696</v>
      </c>
      <c r="C103" s="67" t="s">
        <v>84</v>
      </c>
      <c r="D103" s="68" t="s">
        <v>805</v>
      </c>
      <c r="E103" s="110"/>
      <c r="F103" s="110">
        <v>545833.32999999996</v>
      </c>
      <c r="G103" s="90">
        <f t="shared" si="1"/>
        <v>91633799.199365437</v>
      </c>
    </row>
    <row r="104" spans="1:7" s="35" customFormat="1" ht="18.75" customHeight="1" x14ac:dyDescent="0.25">
      <c r="A104" s="91">
        <v>89</v>
      </c>
      <c r="B104" s="80">
        <v>43696</v>
      </c>
      <c r="C104" s="67" t="s">
        <v>84</v>
      </c>
      <c r="D104" s="68" t="s">
        <v>805</v>
      </c>
      <c r="E104" s="110"/>
      <c r="F104" s="110">
        <v>109166.67</v>
      </c>
      <c r="G104" s="90">
        <f t="shared" si="1"/>
        <v>91742965.869365439</v>
      </c>
    </row>
    <row r="105" spans="1:7" s="35" customFormat="1" ht="18.75" customHeight="1" x14ac:dyDescent="0.25">
      <c r="A105" s="91">
        <v>90</v>
      </c>
      <c r="B105" s="80">
        <v>43696</v>
      </c>
      <c r="C105" s="67">
        <v>11532</v>
      </c>
      <c r="D105" s="68" t="s">
        <v>762</v>
      </c>
      <c r="E105" s="110">
        <v>45527.7</v>
      </c>
      <c r="F105" s="110"/>
      <c r="G105" s="90">
        <f t="shared" si="1"/>
        <v>91697438.169365436</v>
      </c>
    </row>
    <row r="106" spans="1:7" s="35" customFormat="1" ht="18.75" customHeight="1" x14ac:dyDescent="0.25">
      <c r="A106" s="91">
        <v>91</v>
      </c>
      <c r="B106" s="80">
        <v>43696</v>
      </c>
      <c r="C106" s="67">
        <v>11533</v>
      </c>
      <c r="D106" s="68" t="s">
        <v>80</v>
      </c>
      <c r="E106" s="110">
        <v>973.5</v>
      </c>
      <c r="F106" s="110"/>
      <c r="G106" s="90">
        <f t="shared" si="1"/>
        <v>91696464.669365436</v>
      </c>
    </row>
    <row r="107" spans="1:7" s="35" customFormat="1" ht="18.75" customHeight="1" x14ac:dyDescent="0.25">
      <c r="A107" s="91">
        <v>92</v>
      </c>
      <c r="B107" s="80">
        <v>43696</v>
      </c>
      <c r="C107" s="67">
        <v>11534</v>
      </c>
      <c r="D107" s="68" t="s">
        <v>763</v>
      </c>
      <c r="E107" s="110">
        <v>6849.92</v>
      </c>
      <c r="F107" s="110"/>
      <c r="G107" s="90">
        <f t="shared" si="1"/>
        <v>91689614.749365434</v>
      </c>
    </row>
    <row r="108" spans="1:7" s="35" customFormat="1" ht="18.75" customHeight="1" x14ac:dyDescent="0.25">
      <c r="A108" s="91">
        <v>93</v>
      </c>
      <c r="B108" s="80">
        <v>43696</v>
      </c>
      <c r="C108" s="67">
        <v>11535</v>
      </c>
      <c r="D108" s="68" t="s">
        <v>763</v>
      </c>
      <c r="E108" s="110">
        <v>16279.683999999997</v>
      </c>
      <c r="F108" s="110"/>
      <c r="G108" s="90">
        <f t="shared" si="1"/>
        <v>91673335.065365434</v>
      </c>
    </row>
    <row r="109" spans="1:7" s="35" customFormat="1" ht="18.75" customHeight="1" x14ac:dyDescent="0.25">
      <c r="A109" s="91">
        <v>94</v>
      </c>
      <c r="B109" s="80">
        <v>43696</v>
      </c>
      <c r="C109" s="67">
        <v>11536</v>
      </c>
      <c r="D109" s="68" t="s">
        <v>764</v>
      </c>
      <c r="E109" s="110">
        <v>63621.45</v>
      </c>
      <c r="F109" s="110"/>
      <c r="G109" s="90">
        <f t="shared" si="1"/>
        <v>91609713.615365431</v>
      </c>
    </row>
    <row r="110" spans="1:7" s="35" customFormat="1" ht="18.75" customHeight="1" x14ac:dyDescent="0.25">
      <c r="A110" s="91">
        <v>95</v>
      </c>
      <c r="B110" s="80">
        <v>43696</v>
      </c>
      <c r="C110" s="67">
        <v>11537</v>
      </c>
      <c r="D110" s="68" t="s">
        <v>721</v>
      </c>
      <c r="E110" s="110">
        <v>92157.49</v>
      </c>
      <c r="F110" s="110"/>
      <c r="G110" s="90">
        <f t="shared" si="1"/>
        <v>91517556.125365436</v>
      </c>
    </row>
    <row r="111" spans="1:7" s="35" customFormat="1" ht="18.75" customHeight="1" x14ac:dyDescent="0.25">
      <c r="A111" s="91">
        <v>96</v>
      </c>
      <c r="B111" s="80">
        <v>43696</v>
      </c>
      <c r="C111" s="67">
        <v>11538</v>
      </c>
      <c r="D111" s="68" t="s">
        <v>333</v>
      </c>
      <c r="E111" s="110">
        <v>12825</v>
      </c>
      <c r="F111" s="110"/>
      <c r="G111" s="90">
        <f t="shared" si="1"/>
        <v>91504731.125365436</v>
      </c>
    </row>
    <row r="112" spans="1:7" s="35" customFormat="1" ht="18.75" customHeight="1" x14ac:dyDescent="0.25">
      <c r="A112" s="91">
        <v>97</v>
      </c>
      <c r="B112" s="80">
        <v>43696</v>
      </c>
      <c r="C112" s="67">
        <v>11539</v>
      </c>
      <c r="D112" s="68" t="s">
        <v>719</v>
      </c>
      <c r="E112" s="110">
        <v>6935</v>
      </c>
      <c r="F112" s="110"/>
      <c r="G112" s="90">
        <f t="shared" si="1"/>
        <v>91497796.125365436</v>
      </c>
    </row>
    <row r="113" spans="1:7" s="35" customFormat="1" ht="27" customHeight="1" x14ac:dyDescent="0.25">
      <c r="A113" s="91">
        <v>98</v>
      </c>
      <c r="B113" s="80">
        <v>43696</v>
      </c>
      <c r="C113" s="67">
        <v>11540</v>
      </c>
      <c r="D113" s="68" t="s">
        <v>765</v>
      </c>
      <c r="E113" s="110">
        <v>25500</v>
      </c>
      <c r="F113" s="110"/>
      <c r="G113" s="90">
        <f t="shared" si="1"/>
        <v>91472296.125365436</v>
      </c>
    </row>
    <row r="114" spans="1:7" s="35" customFormat="1" ht="18.75" customHeight="1" x14ac:dyDescent="0.25">
      <c r="A114" s="91">
        <v>99</v>
      </c>
      <c r="B114" s="80">
        <v>43696</v>
      </c>
      <c r="C114" s="67">
        <v>11541</v>
      </c>
      <c r="D114" s="68" t="s">
        <v>217</v>
      </c>
      <c r="E114" s="110">
        <v>30459.85</v>
      </c>
      <c r="F114" s="110"/>
      <c r="G114" s="90">
        <f t="shared" si="1"/>
        <v>91441836.275365442</v>
      </c>
    </row>
    <row r="115" spans="1:7" s="35" customFormat="1" ht="18.75" customHeight="1" x14ac:dyDescent="0.25">
      <c r="A115" s="91">
        <v>100</v>
      </c>
      <c r="B115" s="80">
        <v>43696</v>
      </c>
      <c r="C115" s="67">
        <v>11542</v>
      </c>
      <c r="D115" s="68" t="s">
        <v>217</v>
      </c>
      <c r="E115" s="110">
        <v>22013.87</v>
      </c>
      <c r="F115" s="110"/>
      <c r="G115" s="90">
        <f t="shared" si="1"/>
        <v>91419822.405365437</v>
      </c>
    </row>
    <row r="116" spans="1:7" s="35" customFormat="1" ht="18.75" customHeight="1" x14ac:dyDescent="0.25">
      <c r="A116" s="91">
        <v>101</v>
      </c>
      <c r="B116" s="80">
        <v>43696</v>
      </c>
      <c r="C116" s="67">
        <v>11543</v>
      </c>
      <c r="D116" s="68" t="s">
        <v>102</v>
      </c>
      <c r="E116" s="110">
        <v>2872.8780999999999</v>
      </c>
      <c r="F116" s="110"/>
      <c r="G116" s="90">
        <f t="shared" si="1"/>
        <v>91416949.527265444</v>
      </c>
    </row>
    <row r="117" spans="1:7" s="35" customFormat="1" ht="16.5" x14ac:dyDescent="0.25">
      <c r="A117" s="91">
        <v>102</v>
      </c>
      <c r="B117" s="80">
        <v>43696</v>
      </c>
      <c r="C117" s="67">
        <v>11544</v>
      </c>
      <c r="D117" s="68" t="s">
        <v>766</v>
      </c>
      <c r="E117" s="110">
        <v>8177.6</v>
      </c>
      <c r="F117" s="110"/>
      <c r="G117" s="90">
        <f t="shared" si="1"/>
        <v>91408771.92726545</v>
      </c>
    </row>
    <row r="118" spans="1:7" s="35" customFormat="1" ht="18.75" customHeight="1" x14ac:dyDescent="0.25">
      <c r="A118" s="91">
        <v>103</v>
      </c>
      <c r="B118" s="80">
        <v>43696</v>
      </c>
      <c r="C118" s="67">
        <v>11545</v>
      </c>
      <c r="D118" s="68" t="s">
        <v>187</v>
      </c>
      <c r="E118" s="110">
        <v>85535.675593220338</v>
      </c>
      <c r="F118" s="110"/>
      <c r="G118" s="90">
        <f t="shared" si="1"/>
        <v>91323236.251672223</v>
      </c>
    </row>
    <row r="119" spans="1:7" s="35" customFormat="1" ht="18.75" customHeight="1" x14ac:dyDescent="0.25">
      <c r="A119" s="91">
        <v>104</v>
      </c>
      <c r="B119" s="80">
        <v>43696</v>
      </c>
      <c r="C119" s="67">
        <v>11546</v>
      </c>
      <c r="D119" s="68" t="s">
        <v>386</v>
      </c>
      <c r="E119" s="110">
        <v>141600</v>
      </c>
      <c r="F119" s="110"/>
      <c r="G119" s="90">
        <f t="shared" si="1"/>
        <v>91181636.251672223</v>
      </c>
    </row>
    <row r="120" spans="1:7" s="35" customFormat="1" ht="18.75" customHeight="1" x14ac:dyDescent="0.25">
      <c r="A120" s="91">
        <v>105</v>
      </c>
      <c r="B120" s="80">
        <v>43696</v>
      </c>
      <c r="C120" s="67">
        <v>11547</v>
      </c>
      <c r="D120" s="68" t="s">
        <v>767</v>
      </c>
      <c r="E120" s="110">
        <v>9831</v>
      </c>
      <c r="F120" s="110"/>
      <c r="G120" s="90">
        <f t="shared" si="1"/>
        <v>91171805.251672223</v>
      </c>
    </row>
    <row r="121" spans="1:7" s="35" customFormat="1" ht="18.75" customHeight="1" x14ac:dyDescent="0.25">
      <c r="A121" s="91">
        <v>106</v>
      </c>
      <c r="B121" s="80">
        <v>43696</v>
      </c>
      <c r="C121" s="67">
        <v>11548</v>
      </c>
      <c r="D121" s="68" t="s">
        <v>768</v>
      </c>
      <c r="E121" s="110">
        <v>22261</v>
      </c>
      <c r="F121" s="110"/>
      <c r="G121" s="90">
        <f t="shared" si="1"/>
        <v>91149544.251672223</v>
      </c>
    </row>
    <row r="122" spans="1:7" s="35" customFormat="1" ht="18.75" customHeight="1" x14ac:dyDescent="0.25">
      <c r="A122" s="91">
        <v>107</v>
      </c>
      <c r="B122" s="80">
        <v>43696</v>
      </c>
      <c r="C122" s="67">
        <v>11549</v>
      </c>
      <c r="D122" s="68" t="s">
        <v>316</v>
      </c>
      <c r="E122" s="110">
        <v>42601</v>
      </c>
      <c r="F122" s="110"/>
      <c r="G122" s="90">
        <f t="shared" si="1"/>
        <v>91106943.251672223</v>
      </c>
    </row>
    <row r="123" spans="1:7" s="35" customFormat="1" ht="18.75" customHeight="1" x14ac:dyDescent="0.25">
      <c r="A123" s="91">
        <v>108</v>
      </c>
      <c r="B123" s="80">
        <v>43696</v>
      </c>
      <c r="C123" s="67">
        <v>11550</v>
      </c>
      <c r="D123" s="68" t="s">
        <v>316</v>
      </c>
      <c r="E123" s="110">
        <v>13083.987499999999</v>
      </c>
      <c r="F123" s="110"/>
      <c r="G123" s="90">
        <f t="shared" si="1"/>
        <v>91093859.264172226</v>
      </c>
    </row>
    <row r="124" spans="1:7" s="35" customFormat="1" ht="18.75" customHeight="1" x14ac:dyDescent="0.25">
      <c r="A124" s="91">
        <v>109</v>
      </c>
      <c r="B124" s="80">
        <v>43696</v>
      </c>
      <c r="C124" s="67">
        <v>11551</v>
      </c>
      <c r="D124" s="68" t="s">
        <v>318</v>
      </c>
      <c r="E124" s="110">
        <v>3625.4242000000004</v>
      </c>
      <c r="F124" s="110"/>
      <c r="G124" s="90">
        <f t="shared" si="1"/>
        <v>91090233.839972228</v>
      </c>
    </row>
    <row r="125" spans="1:7" s="35" customFormat="1" ht="18.75" customHeight="1" x14ac:dyDescent="0.25">
      <c r="A125" s="91">
        <v>110</v>
      </c>
      <c r="B125" s="80">
        <v>43696</v>
      </c>
      <c r="C125" s="67">
        <v>11552</v>
      </c>
      <c r="D125" s="68" t="s">
        <v>720</v>
      </c>
      <c r="E125" s="110">
        <v>41890</v>
      </c>
      <c r="F125" s="110"/>
      <c r="G125" s="90">
        <f t="shared" si="1"/>
        <v>91048343.839972228</v>
      </c>
    </row>
    <row r="126" spans="1:7" s="35" customFormat="1" ht="18.75" customHeight="1" x14ac:dyDescent="0.25">
      <c r="A126" s="91">
        <v>111</v>
      </c>
      <c r="B126" s="80">
        <v>43696</v>
      </c>
      <c r="C126" s="67">
        <v>11553</v>
      </c>
      <c r="D126" s="68" t="s">
        <v>622</v>
      </c>
      <c r="E126" s="110">
        <v>565</v>
      </c>
      <c r="F126" s="110"/>
      <c r="G126" s="90">
        <f t="shared" si="1"/>
        <v>91047778.839972228</v>
      </c>
    </row>
    <row r="127" spans="1:7" s="35" customFormat="1" ht="18.75" customHeight="1" x14ac:dyDescent="0.25">
      <c r="A127" s="91">
        <v>112</v>
      </c>
      <c r="B127" s="80">
        <v>43696</v>
      </c>
      <c r="C127" s="67">
        <v>11554</v>
      </c>
      <c r="D127" s="68" t="s">
        <v>622</v>
      </c>
      <c r="E127" s="110">
        <v>9288.9842000000008</v>
      </c>
      <c r="F127" s="110"/>
      <c r="G127" s="90">
        <f t="shared" si="1"/>
        <v>91038489.855772227</v>
      </c>
    </row>
    <row r="128" spans="1:7" s="35" customFormat="1" ht="18.75" customHeight="1" x14ac:dyDescent="0.25">
      <c r="A128" s="91">
        <v>113</v>
      </c>
      <c r="B128" s="80">
        <v>43696</v>
      </c>
      <c r="C128" s="67">
        <v>11555</v>
      </c>
      <c r="D128" s="68" t="s">
        <v>769</v>
      </c>
      <c r="E128" s="110">
        <v>7697.4984999999997</v>
      </c>
      <c r="F128" s="110"/>
      <c r="G128" s="90">
        <f t="shared" si="1"/>
        <v>91030792.357272223</v>
      </c>
    </row>
    <row r="129" spans="1:7" s="35" customFormat="1" ht="18.75" customHeight="1" x14ac:dyDescent="0.25">
      <c r="A129" s="91">
        <v>114</v>
      </c>
      <c r="B129" s="80">
        <v>43696</v>
      </c>
      <c r="C129" s="67">
        <v>11556</v>
      </c>
      <c r="D129" s="68" t="s">
        <v>770</v>
      </c>
      <c r="E129" s="110">
        <v>15557.241099999999</v>
      </c>
      <c r="F129" s="110"/>
      <c r="G129" s="90">
        <f t="shared" si="1"/>
        <v>91015235.116172224</v>
      </c>
    </row>
    <row r="130" spans="1:7" s="35" customFormat="1" ht="18.75" customHeight="1" x14ac:dyDescent="0.25">
      <c r="A130" s="91">
        <v>115</v>
      </c>
      <c r="B130" s="80">
        <v>43696</v>
      </c>
      <c r="C130" s="67">
        <v>11557</v>
      </c>
      <c r="D130" s="68" t="s">
        <v>771</v>
      </c>
      <c r="E130" s="110">
        <v>6020.64</v>
      </c>
      <c r="F130" s="110"/>
      <c r="G130" s="90">
        <f t="shared" si="1"/>
        <v>91009214.476172224</v>
      </c>
    </row>
    <row r="131" spans="1:7" s="35" customFormat="1" ht="18.75" customHeight="1" x14ac:dyDescent="0.25">
      <c r="A131" s="91">
        <v>116</v>
      </c>
      <c r="B131" s="80">
        <v>43697</v>
      </c>
      <c r="C131" s="67">
        <v>11558</v>
      </c>
      <c r="D131" s="68" t="s">
        <v>712</v>
      </c>
      <c r="E131" s="110">
        <v>632771.31000000006</v>
      </c>
      <c r="F131" s="110"/>
      <c r="G131" s="90">
        <f t="shared" si="1"/>
        <v>90376443.166172221</v>
      </c>
    </row>
    <row r="132" spans="1:7" s="35" customFormat="1" ht="18.75" customHeight="1" x14ac:dyDescent="0.25">
      <c r="A132" s="91">
        <v>117</v>
      </c>
      <c r="B132" s="80">
        <v>43697</v>
      </c>
      <c r="C132" s="67">
        <v>11559</v>
      </c>
      <c r="D132" s="68" t="s">
        <v>171</v>
      </c>
      <c r="E132" s="110">
        <v>1125</v>
      </c>
      <c r="F132" s="110"/>
      <c r="G132" s="90">
        <f t="shared" si="1"/>
        <v>90375318.166172221</v>
      </c>
    </row>
    <row r="133" spans="1:7" s="35" customFormat="1" ht="18.75" customHeight="1" x14ac:dyDescent="0.25">
      <c r="A133" s="91">
        <v>118</v>
      </c>
      <c r="B133" s="80">
        <v>43697</v>
      </c>
      <c r="C133" s="67">
        <v>11560</v>
      </c>
      <c r="D133" s="68" t="s">
        <v>744</v>
      </c>
      <c r="E133" s="110">
        <v>35541.290999999997</v>
      </c>
      <c r="F133" s="110"/>
      <c r="G133" s="90">
        <f t="shared" si="1"/>
        <v>90339776.875172228</v>
      </c>
    </row>
    <row r="134" spans="1:7" s="35" customFormat="1" ht="18.75" customHeight="1" x14ac:dyDescent="0.25">
      <c r="A134" s="91">
        <v>119</v>
      </c>
      <c r="B134" s="80">
        <v>43697</v>
      </c>
      <c r="C134" s="67">
        <v>11561</v>
      </c>
      <c r="D134" s="68" t="s">
        <v>131</v>
      </c>
      <c r="E134" s="110">
        <v>135954.4</v>
      </c>
      <c r="F134" s="110"/>
      <c r="G134" s="90">
        <f t="shared" si="1"/>
        <v>90203822.475172222</v>
      </c>
    </row>
    <row r="135" spans="1:7" s="35" customFormat="1" ht="18.75" customHeight="1" x14ac:dyDescent="0.25">
      <c r="A135" s="91">
        <v>120</v>
      </c>
      <c r="B135" s="80">
        <v>43697</v>
      </c>
      <c r="C135" s="67">
        <v>11562</v>
      </c>
      <c r="D135" s="68" t="s">
        <v>772</v>
      </c>
      <c r="E135" s="110">
        <v>539638.23950000003</v>
      </c>
      <c r="F135" s="110"/>
      <c r="G135" s="90">
        <f t="shared" si="1"/>
        <v>89664184.235672221</v>
      </c>
    </row>
    <row r="136" spans="1:7" s="35" customFormat="1" ht="18.75" customHeight="1" x14ac:dyDescent="0.25">
      <c r="A136" s="91">
        <v>121</v>
      </c>
      <c r="B136" s="80">
        <v>43697</v>
      </c>
      <c r="C136" s="67">
        <v>11563</v>
      </c>
      <c r="D136" s="68" t="s">
        <v>727</v>
      </c>
      <c r="E136" s="110">
        <v>48575.761999999995</v>
      </c>
      <c r="F136" s="110"/>
      <c r="G136" s="90">
        <f t="shared" si="1"/>
        <v>89615608.473672226</v>
      </c>
    </row>
    <row r="137" spans="1:7" s="35" customFormat="1" ht="18.75" customHeight="1" x14ac:dyDescent="0.25">
      <c r="A137" s="91">
        <v>122</v>
      </c>
      <c r="B137" s="80">
        <v>43697</v>
      </c>
      <c r="C137" s="67">
        <v>11564</v>
      </c>
      <c r="D137" s="68" t="s">
        <v>233</v>
      </c>
      <c r="E137" s="110">
        <v>77823.009600000005</v>
      </c>
      <c r="F137" s="110"/>
      <c r="G137" s="90">
        <f t="shared" si="1"/>
        <v>89537785.464072227</v>
      </c>
    </row>
    <row r="138" spans="1:7" s="35" customFormat="1" ht="18.75" customHeight="1" x14ac:dyDescent="0.25">
      <c r="A138" s="91">
        <v>123</v>
      </c>
      <c r="B138" s="80">
        <v>43697</v>
      </c>
      <c r="C138" s="67">
        <v>11565</v>
      </c>
      <c r="D138" s="68" t="s">
        <v>773</v>
      </c>
      <c r="E138" s="110">
        <v>84750</v>
      </c>
      <c r="F138" s="110"/>
      <c r="G138" s="90">
        <f t="shared" si="1"/>
        <v>89453035.464072227</v>
      </c>
    </row>
    <row r="139" spans="1:7" s="35" customFormat="1" ht="18.75" customHeight="1" x14ac:dyDescent="0.25">
      <c r="A139" s="91">
        <v>124</v>
      </c>
      <c r="B139" s="80">
        <v>43697</v>
      </c>
      <c r="C139" s="67">
        <v>11566</v>
      </c>
      <c r="D139" s="68" t="s">
        <v>626</v>
      </c>
      <c r="E139" s="110">
        <v>44745</v>
      </c>
      <c r="F139" s="110"/>
      <c r="G139" s="90">
        <f t="shared" si="1"/>
        <v>89408290.464072227</v>
      </c>
    </row>
    <row r="140" spans="1:7" s="35" customFormat="1" ht="18.75" customHeight="1" x14ac:dyDescent="0.25">
      <c r="A140" s="91">
        <v>125</v>
      </c>
      <c r="B140" s="80">
        <v>43697</v>
      </c>
      <c r="C140" s="67">
        <v>11567</v>
      </c>
      <c r="D140" s="68" t="s">
        <v>774</v>
      </c>
      <c r="E140" s="110">
        <v>16200</v>
      </c>
      <c r="F140" s="110"/>
      <c r="G140" s="90">
        <f t="shared" si="1"/>
        <v>89392090.464072227</v>
      </c>
    </row>
    <row r="141" spans="1:7" s="35" customFormat="1" ht="18.75" customHeight="1" x14ac:dyDescent="0.25">
      <c r="A141" s="91">
        <v>126</v>
      </c>
      <c r="B141" s="80">
        <v>43697</v>
      </c>
      <c r="C141" s="67">
        <v>11568</v>
      </c>
      <c r="D141" s="68" t="s">
        <v>417</v>
      </c>
      <c r="E141" s="110">
        <v>20891.478000000003</v>
      </c>
      <c r="F141" s="110"/>
      <c r="G141" s="90">
        <f t="shared" si="1"/>
        <v>89371198.986072227</v>
      </c>
    </row>
    <row r="142" spans="1:7" s="35" customFormat="1" ht="18.75" customHeight="1" x14ac:dyDescent="0.25">
      <c r="A142" s="91">
        <v>127</v>
      </c>
      <c r="B142" s="80">
        <v>43697</v>
      </c>
      <c r="C142" s="67">
        <v>11569</v>
      </c>
      <c r="D142" s="68" t="s">
        <v>205</v>
      </c>
      <c r="E142" s="110">
        <v>47881.36</v>
      </c>
      <c r="F142" s="110"/>
      <c r="G142" s="90">
        <f t="shared" si="1"/>
        <v>89323317.626072228</v>
      </c>
    </row>
    <row r="143" spans="1:7" s="35" customFormat="1" ht="18.75" customHeight="1" x14ac:dyDescent="0.25">
      <c r="A143" s="91">
        <v>128</v>
      </c>
      <c r="B143" s="80">
        <v>43697</v>
      </c>
      <c r="C143" s="67">
        <v>11570</v>
      </c>
      <c r="D143" s="68" t="s">
        <v>710</v>
      </c>
      <c r="E143" s="110">
        <v>109154.22</v>
      </c>
      <c r="F143" s="110"/>
      <c r="G143" s="90">
        <f t="shared" si="1"/>
        <v>89214163.406072229</v>
      </c>
    </row>
    <row r="144" spans="1:7" s="35" customFormat="1" ht="18.75" customHeight="1" x14ac:dyDescent="0.25">
      <c r="A144" s="91">
        <v>129</v>
      </c>
      <c r="B144" s="80">
        <v>43697</v>
      </c>
      <c r="C144" s="67" t="s">
        <v>28</v>
      </c>
      <c r="D144" s="68" t="s">
        <v>697</v>
      </c>
      <c r="E144" s="110">
        <v>20678.749999999996</v>
      </c>
      <c r="F144" s="110"/>
      <c r="G144" s="90">
        <f t="shared" si="1"/>
        <v>89193484.656072229</v>
      </c>
    </row>
    <row r="145" spans="1:7" s="35" customFormat="1" ht="18.75" customHeight="1" x14ac:dyDescent="0.25">
      <c r="A145" s="91">
        <v>130</v>
      </c>
      <c r="B145" s="80">
        <v>43697</v>
      </c>
      <c r="C145" s="67" t="s">
        <v>28</v>
      </c>
      <c r="D145" s="68" t="s">
        <v>238</v>
      </c>
      <c r="E145" s="110">
        <v>369517.91</v>
      </c>
      <c r="F145" s="110"/>
      <c r="G145" s="90">
        <f t="shared" si="1"/>
        <v>88823966.746072233</v>
      </c>
    </row>
    <row r="146" spans="1:7" s="35" customFormat="1" ht="18.75" customHeight="1" x14ac:dyDescent="0.25">
      <c r="A146" s="91">
        <v>131</v>
      </c>
      <c r="B146" s="80">
        <v>43697</v>
      </c>
      <c r="C146" s="67" t="s">
        <v>28</v>
      </c>
      <c r="D146" s="68" t="s">
        <v>238</v>
      </c>
      <c r="E146" s="110">
        <v>1598.89</v>
      </c>
      <c r="F146" s="110"/>
      <c r="G146" s="90">
        <f t="shared" ref="G146:G209" si="2">G145-E146+F146</f>
        <v>88822367.856072232</v>
      </c>
    </row>
    <row r="147" spans="1:7" s="35" customFormat="1" ht="18.75" customHeight="1" x14ac:dyDescent="0.25">
      <c r="A147" s="91">
        <v>132</v>
      </c>
      <c r="B147" s="80">
        <v>43697</v>
      </c>
      <c r="C147" s="67" t="s">
        <v>28</v>
      </c>
      <c r="D147" s="68" t="s">
        <v>238</v>
      </c>
      <c r="E147" s="110">
        <v>100330.47</v>
      </c>
      <c r="F147" s="110"/>
      <c r="G147" s="90">
        <f t="shared" si="2"/>
        <v>88722037.386072233</v>
      </c>
    </row>
    <row r="148" spans="1:7" s="35" customFormat="1" ht="16.5" x14ac:dyDescent="0.25">
      <c r="A148" s="91">
        <v>133</v>
      </c>
      <c r="B148" s="80">
        <v>43697</v>
      </c>
      <c r="C148" s="67" t="s">
        <v>28</v>
      </c>
      <c r="D148" s="68" t="s">
        <v>378</v>
      </c>
      <c r="E148" s="110">
        <v>14725</v>
      </c>
      <c r="F148" s="110"/>
      <c r="G148" s="90">
        <f t="shared" si="2"/>
        <v>88707312.386072233</v>
      </c>
    </row>
    <row r="149" spans="1:7" s="35" customFormat="1" ht="18.75" customHeight="1" x14ac:dyDescent="0.25">
      <c r="A149" s="91">
        <v>134</v>
      </c>
      <c r="B149" s="80">
        <v>43697</v>
      </c>
      <c r="C149" s="67" t="s">
        <v>28</v>
      </c>
      <c r="D149" s="68" t="s">
        <v>775</v>
      </c>
      <c r="E149" s="110">
        <v>1710</v>
      </c>
      <c r="F149" s="110"/>
      <c r="G149" s="90">
        <f t="shared" si="2"/>
        <v>88705602.386072233</v>
      </c>
    </row>
    <row r="150" spans="1:7" s="35" customFormat="1" ht="18.75" customHeight="1" x14ac:dyDescent="0.25">
      <c r="A150" s="91">
        <v>135</v>
      </c>
      <c r="B150" s="80">
        <v>43697</v>
      </c>
      <c r="C150" s="67" t="s">
        <v>28</v>
      </c>
      <c r="D150" s="68" t="s">
        <v>379</v>
      </c>
      <c r="E150" s="110">
        <v>1710</v>
      </c>
      <c r="F150" s="110"/>
      <c r="G150" s="90">
        <f t="shared" si="2"/>
        <v>88703892.386072233</v>
      </c>
    </row>
    <row r="151" spans="1:7" s="35" customFormat="1" ht="18.75" customHeight="1" x14ac:dyDescent="0.25">
      <c r="A151" s="91">
        <v>136</v>
      </c>
      <c r="B151" s="80">
        <v>43697</v>
      </c>
      <c r="C151" s="67" t="s">
        <v>28</v>
      </c>
      <c r="D151" s="68" t="s">
        <v>776</v>
      </c>
      <c r="E151" s="110">
        <v>19800</v>
      </c>
      <c r="F151" s="110"/>
      <c r="G151" s="90">
        <f t="shared" si="2"/>
        <v>88684092.386072233</v>
      </c>
    </row>
    <row r="152" spans="1:7" s="35" customFormat="1" ht="18.75" customHeight="1" x14ac:dyDescent="0.25">
      <c r="A152" s="91">
        <v>137</v>
      </c>
      <c r="B152" s="80">
        <v>43697</v>
      </c>
      <c r="C152" s="67" t="s">
        <v>28</v>
      </c>
      <c r="D152" s="68" t="s">
        <v>389</v>
      </c>
      <c r="E152" s="110">
        <v>45000</v>
      </c>
      <c r="F152" s="110"/>
      <c r="G152" s="90">
        <f t="shared" si="2"/>
        <v>88639092.386072233</v>
      </c>
    </row>
    <row r="153" spans="1:7" s="35" customFormat="1" ht="18.75" customHeight="1" x14ac:dyDescent="0.25">
      <c r="A153" s="91">
        <v>138</v>
      </c>
      <c r="B153" s="80">
        <v>43697</v>
      </c>
      <c r="C153" s="67" t="s">
        <v>28</v>
      </c>
      <c r="D153" s="68" t="s">
        <v>285</v>
      </c>
      <c r="E153" s="110">
        <v>60794.13</v>
      </c>
      <c r="F153" s="110"/>
      <c r="G153" s="90">
        <f t="shared" si="2"/>
        <v>88578298.256072238</v>
      </c>
    </row>
    <row r="154" spans="1:7" s="35" customFormat="1" ht="18.75" customHeight="1" x14ac:dyDescent="0.25">
      <c r="A154" s="91">
        <v>139</v>
      </c>
      <c r="B154" s="80">
        <v>43697</v>
      </c>
      <c r="C154" s="67" t="s">
        <v>28</v>
      </c>
      <c r="D154" s="111" t="s">
        <v>802</v>
      </c>
      <c r="E154" s="110">
        <v>77292.75</v>
      </c>
      <c r="F154" s="110"/>
      <c r="G154" s="90">
        <f t="shared" si="2"/>
        <v>88501005.506072238</v>
      </c>
    </row>
    <row r="155" spans="1:7" s="35" customFormat="1" ht="16.5" x14ac:dyDescent="0.25">
      <c r="A155" s="91">
        <v>140</v>
      </c>
      <c r="B155" s="80">
        <v>43697</v>
      </c>
      <c r="C155" s="67" t="s">
        <v>28</v>
      </c>
      <c r="D155" s="68" t="s">
        <v>733</v>
      </c>
      <c r="E155" s="110">
        <v>11000000</v>
      </c>
      <c r="F155" s="110"/>
      <c r="G155" s="90">
        <f t="shared" si="2"/>
        <v>77501005.506072238</v>
      </c>
    </row>
    <row r="156" spans="1:7" s="35" customFormat="1" ht="18.75" customHeight="1" x14ac:dyDescent="0.25">
      <c r="A156" s="91">
        <v>141</v>
      </c>
      <c r="B156" s="80">
        <v>43698</v>
      </c>
      <c r="C156" s="67" t="s">
        <v>28</v>
      </c>
      <c r="D156" s="68" t="s">
        <v>777</v>
      </c>
      <c r="E156" s="110">
        <v>160427.16</v>
      </c>
      <c r="F156" s="110"/>
      <c r="G156" s="90">
        <f t="shared" si="2"/>
        <v>77340578.346072242</v>
      </c>
    </row>
    <row r="157" spans="1:7" s="35" customFormat="1" ht="30" customHeight="1" x14ac:dyDescent="0.25">
      <c r="A157" s="91">
        <v>142</v>
      </c>
      <c r="B157" s="80">
        <v>43698</v>
      </c>
      <c r="C157" s="67" t="s">
        <v>28</v>
      </c>
      <c r="D157" s="68" t="s">
        <v>806</v>
      </c>
      <c r="E157" s="110">
        <v>28171</v>
      </c>
      <c r="F157" s="110"/>
      <c r="G157" s="90">
        <f t="shared" si="2"/>
        <v>77312407.346072242</v>
      </c>
    </row>
    <row r="158" spans="1:7" s="35" customFormat="1" ht="18.75" customHeight="1" x14ac:dyDescent="0.25">
      <c r="A158" s="91">
        <v>143</v>
      </c>
      <c r="B158" s="80">
        <v>43699</v>
      </c>
      <c r="C158" s="67" t="s">
        <v>28</v>
      </c>
      <c r="D158" s="68" t="s">
        <v>733</v>
      </c>
      <c r="E158" s="110">
        <v>287342.40000000002</v>
      </c>
      <c r="F158" s="110"/>
      <c r="G158" s="90">
        <f t="shared" si="2"/>
        <v>77025064.946072236</v>
      </c>
    </row>
    <row r="159" spans="1:7" s="35" customFormat="1" ht="18.75" customHeight="1" x14ac:dyDescent="0.25">
      <c r="A159" s="91">
        <v>144</v>
      </c>
      <c r="B159" s="80">
        <v>43699</v>
      </c>
      <c r="C159" s="67" t="s">
        <v>28</v>
      </c>
      <c r="D159" s="68" t="s">
        <v>698</v>
      </c>
      <c r="E159" s="110">
        <v>3453349.75</v>
      </c>
      <c r="F159" s="110"/>
      <c r="G159" s="90">
        <f t="shared" si="2"/>
        <v>73571715.196072236</v>
      </c>
    </row>
    <row r="160" spans="1:7" s="35" customFormat="1" ht="18.75" customHeight="1" x14ac:dyDescent="0.25">
      <c r="A160" s="91">
        <v>145</v>
      </c>
      <c r="B160" s="80">
        <v>43699</v>
      </c>
      <c r="C160" s="67" t="s">
        <v>28</v>
      </c>
      <c r="D160" s="68" t="s">
        <v>245</v>
      </c>
      <c r="E160" s="110">
        <v>31583617.43</v>
      </c>
      <c r="F160" s="110"/>
      <c r="G160" s="90">
        <f t="shared" si="2"/>
        <v>41988097.766072236</v>
      </c>
    </row>
    <row r="161" spans="1:7" s="35" customFormat="1" ht="18.75" customHeight="1" x14ac:dyDescent="0.25">
      <c r="A161" s="91">
        <v>146</v>
      </c>
      <c r="B161" s="80">
        <v>43699</v>
      </c>
      <c r="C161" s="67">
        <v>11571</v>
      </c>
      <c r="D161" s="68" t="s">
        <v>525</v>
      </c>
      <c r="E161" s="110">
        <v>188416.15999999997</v>
      </c>
      <c r="F161" s="110"/>
      <c r="G161" s="90">
        <f t="shared" si="2"/>
        <v>41799681.60607224</v>
      </c>
    </row>
    <row r="162" spans="1:7" s="35" customFormat="1" ht="18.75" customHeight="1" x14ac:dyDescent="0.25">
      <c r="A162" s="91">
        <v>147</v>
      </c>
      <c r="B162" s="80">
        <v>43699</v>
      </c>
      <c r="C162" s="67">
        <v>11572</v>
      </c>
      <c r="D162" s="68" t="s">
        <v>778</v>
      </c>
      <c r="E162" s="110">
        <v>41000</v>
      </c>
      <c r="F162" s="110"/>
      <c r="G162" s="90">
        <f t="shared" si="2"/>
        <v>41758681.60607224</v>
      </c>
    </row>
    <row r="163" spans="1:7" s="35" customFormat="1" ht="18.75" customHeight="1" x14ac:dyDescent="0.25">
      <c r="A163" s="91">
        <v>148</v>
      </c>
      <c r="B163" s="80">
        <v>43699</v>
      </c>
      <c r="C163" s="67">
        <v>11573</v>
      </c>
      <c r="D163" s="68" t="s">
        <v>779</v>
      </c>
      <c r="E163" s="110">
        <v>4860.0050000000001</v>
      </c>
      <c r="F163" s="110"/>
      <c r="G163" s="90">
        <f t="shared" si="2"/>
        <v>41753821.601072237</v>
      </c>
    </row>
    <row r="164" spans="1:7" s="35" customFormat="1" ht="16.5" x14ac:dyDescent="0.25">
      <c r="A164" s="91">
        <v>149</v>
      </c>
      <c r="B164" s="80">
        <v>43699</v>
      </c>
      <c r="C164" s="67">
        <v>11574</v>
      </c>
      <c r="D164" s="68" t="s">
        <v>537</v>
      </c>
      <c r="E164" s="110">
        <v>16270.983000000002</v>
      </c>
      <c r="F164" s="110"/>
      <c r="G164" s="90">
        <f t="shared" si="2"/>
        <v>41737550.618072234</v>
      </c>
    </row>
    <row r="165" spans="1:7" s="35" customFormat="1" ht="18.75" customHeight="1" x14ac:dyDescent="0.25">
      <c r="A165" s="91">
        <v>150</v>
      </c>
      <c r="B165" s="80">
        <v>43699</v>
      </c>
      <c r="C165" s="67" t="s">
        <v>28</v>
      </c>
      <c r="D165" s="68" t="s">
        <v>167</v>
      </c>
      <c r="E165" s="110">
        <v>24924.874499999998</v>
      </c>
      <c r="F165" s="110"/>
      <c r="G165" s="90">
        <f t="shared" si="2"/>
        <v>41712625.743572235</v>
      </c>
    </row>
    <row r="166" spans="1:7" s="35" customFormat="1" ht="18.75" customHeight="1" x14ac:dyDescent="0.25">
      <c r="A166" s="91">
        <v>151</v>
      </c>
      <c r="B166" s="80">
        <v>43699</v>
      </c>
      <c r="C166" s="67" t="s">
        <v>28</v>
      </c>
      <c r="D166" s="68" t="s">
        <v>780</v>
      </c>
      <c r="E166" s="110">
        <v>39600</v>
      </c>
      <c r="F166" s="110"/>
      <c r="G166" s="90">
        <f t="shared" si="2"/>
        <v>41673025.743572235</v>
      </c>
    </row>
    <row r="167" spans="1:7" s="35" customFormat="1" ht="18.75" customHeight="1" x14ac:dyDescent="0.25">
      <c r="A167" s="91">
        <v>152</v>
      </c>
      <c r="B167" s="80">
        <v>43699</v>
      </c>
      <c r="C167" s="67" t="s">
        <v>28</v>
      </c>
      <c r="D167" s="68" t="s">
        <v>781</v>
      </c>
      <c r="E167" s="110">
        <v>59400</v>
      </c>
      <c r="F167" s="110"/>
      <c r="G167" s="90">
        <f t="shared" si="2"/>
        <v>41613625.743572235</v>
      </c>
    </row>
    <row r="168" spans="1:7" s="35" customFormat="1" ht="18.75" customHeight="1" x14ac:dyDescent="0.25">
      <c r="A168" s="91">
        <v>153</v>
      </c>
      <c r="B168" s="80">
        <v>43699</v>
      </c>
      <c r="C168" s="67" t="s">
        <v>28</v>
      </c>
      <c r="D168" s="68" t="s">
        <v>38</v>
      </c>
      <c r="E168" s="110">
        <v>7128699.46</v>
      </c>
      <c r="F168" s="110"/>
      <c r="G168" s="90">
        <f t="shared" si="2"/>
        <v>34484926.283572234</v>
      </c>
    </row>
    <row r="169" spans="1:7" s="35" customFormat="1" ht="18.75" customHeight="1" x14ac:dyDescent="0.25">
      <c r="A169" s="91">
        <v>154</v>
      </c>
      <c r="B169" s="80">
        <v>43699</v>
      </c>
      <c r="C169" s="67" t="s">
        <v>28</v>
      </c>
      <c r="D169" s="68" t="s">
        <v>167</v>
      </c>
      <c r="E169" s="110">
        <v>119260.62</v>
      </c>
      <c r="F169" s="110"/>
      <c r="G169" s="90">
        <f t="shared" si="2"/>
        <v>34365665.663572237</v>
      </c>
    </row>
    <row r="170" spans="1:7" s="35" customFormat="1" ht="18.75" customHeight="1" x14ac:dyDescent="0.25">
      <c r="A170" s="91">
        <v>155</v>
      </c>
      <c r="B170" s="80">
        <v>43699</v>
      </c>
      <c r="C170" s="67" t="s">
        <v>28</v>
      </c>
      <c r="D170" s="68" t="s">
        <v>167</v>
      </c>
      <c r="E170" s="110">
        <v>66436.587499999994</v>
      </c>
      <c r="F170" s="110"/>
      <c r="G170" s="90">
        <f t="shared" si="2"/>
        <v>34299229.076072238</v>
      </c>
    </row>
    <row r="171" spans="1:7" s="35" customFormat="1" ht="18.75" customHeight="1" x14ac:dyDescent="0.25">
      <c r="A171" s="91">
        <v>156</v>
      </c>
      <c r="B171" s="80">
        <v>43699</v>
      </c>
      <c r="C171" s="67" t="s">
        <v>28</v>
      </c>
      <c r="D171" s="68" t="s">
        <v>167</v>
      </c>
      <c r="E171" s="110">
        <v>563049.43900000001</v>
      </c>
      <c r="F171" s="110"/>
      <c r="G171" s="90">
        <f t="shared" si="2"/>
        <v>33736179.637072235</v>
      </c>
    </row>
    <row r="172" spans="1:7" s="35" customFormat="1" ht="18.75" customHeight="1" x14ac:dyDescent="0.25">
      <c r="A172" s="91">
        <v>157</v>
      </c>
      <c r="B172" s="80">
        <v>43699</v>
      </c>
      <c r="C172" s="67" t="s">
        <v>28</v>
      </c>
      <c r="D172" s="68" t="s">
        <v>167</v>
      </c>
      <c r="E172" s="110">
        <v>89650.217499999999</v>
      </c>
      <c r="F172" s="110"/>
      <c r="G172" s="90">
        <f t="shared" si="2"/>
        <v>33646529.419572234</v>
      </c>
    </row>
    <row r="173" spans="1:7" s="35" customFormat="1" ht="16.5" x14ac:dyDescent="0.25">
      <c r="A173" s="91">
        <v>158</v>
      </c>
      <c r="B173" s="80">
        <v>43699</v>
      </c>
      <c r="C173" s="67" t="s">
        <v>28</v>
      </c>
      <c r="D173" s="68" t="s">
        <v>167</v>
      </c>
      <c r="E173" s="110">
        <v>45346.654000000002</v>
      </c>
      <c r="F173" s="110"/>
      <c r="G173" s="90">
        <f t="shared" si="2"/>
        <v>33601182.765572235</v>
      </c>
    </row>
    <row r="174" spans="1:7" s="35" customFormat="1" ht="18.75" customHeight="1" x14ac:dyDescent="0.25">
      <c r="A174" s="91">
        <v>159</v>
      </c>
      <c r="B174" s="80">
        <v>43699</v>
      </c>
      <c r="C174" s="67" t="s">
        <v>28</v>
      </c>
      <c r="D174" s="68" t="s">
        <v>167</v>
      </c>
      <c r="E174" s="110">
        <v>1848454.5959999999</v>
      </c>
      <c r="F174" s="110"/>
      <c r="G174" s="90">
        <f t="shared" si="2"/>
        <v>31752728.169572234</v>
      </c>
    </row>
    <row r="175" spans="1:7" s="35" customFormat="1" ht="18.75" customHeight="1" x14ac:dyDescent="0.25">
      <c r="A175" s="91">
        <v>160</v>
      </c>
      <c r="B175" s="80">
        <v>43699</v>
      </c>
      <c r="C175" s="67" t="s">
        <v>28</v>
      </c>
      <c r="D175" s="68" t="s">
        <v>167</v>
      </c>
      <c r="E175" s="110">
        <v>356705.50599999999</v>
      </c>
      <c r="F175" s="110"/>
      <c r="G175" s="90">
        <f t="shared" si="2"/>
        <v>31396022.663572233</v>
      </c>
    </row>
    <row r="176" spans="1:7" s="35" customFormat="1" ht="18.75" customHeight="1" x14ac:dyDescent="0.25">
      <c r="A176" s="91">
        <v>161</v>
      </c>
      <c r="B176" s="80">
        <v>43699</v>
      </c>
      <c r="C176" s="67" t="s">
        <v>28</v>
      </c>
      <c r="D176" s="68" t="s">
        <v>326</v>
      </c>
      <c r="E176" s="110">
        <v>81809.25</v>
      </c>
      <c r="F176" s="110"/>
      <c r="G176" s="90">
        <f t="shared" si="2"/>
        <v>31314213.413572233</v>
      </c>
    </row>
    <row r="177" spans="1:7" s="35" customFormat="1" ht="18.75" customHeight="1" x14ac:dyDescent="0.25">
      <c r="A177" s="91">
        <v>162</v>
      </c>
      <c r="B177" s="80">
        <v>43699</v>
      </c>
      <c r="C177" s="67"/>
      <c r="D177" s="68" t="s">
        <v>782</v>
      </c>
      <c r="E177" s="110">
        <v>34593.75</v>
      </c>
      <c r="F177" s="110"/>
      <c r="G177" s="90">
        <f t="shared" si="2"/>
        <v>31279619.663572233</v>
      </c>
    </row>
    <row r="178" spans="1:7" s="35" customFormat="1" ht="18.75" customHeight="1" x14ac:dyDescent="0.25">
      <c r="A178" s="91">
        <v>163</v>
      </c>
      <c r="B178" s="80">
        <v>43700</v>
      </c>
      <c r="C178" s="67" t="s">
        <v>28</v>
      </c>
      <c r="D178" s="68" t="s">
        <v>802</v>
      </c>
      <c r="E178" s="110">
        <v>7472.32</v>
      </c>
      <c r="F178" s="110"/>
      <c r="G178" s="90">
        <f t="shared" si="2"/>
        <v>31272147.343572233</v>
      </c>
    </row>
    <row r="179" spans="1:7" s="35" customFormat="1" ht="30.75" customHeight="1" x14ac:dyDescent="0.25">
      <c r="A179" s="91">
        <v>164</v>
      </c>
      <c r="B179" s="80">
        <v>43700</v>
      </c>
      <c r="C179" s="67" t="s">
        <v>28</v>
      </c>
      <c r="D179" s="68" t="s">
        <v>94</v>
      </c>
      <c r="E179" s="110">
        <v>4275871.7</v>
      </c>
      <c r="F179" s="110"/>
      <c r="G179" s="90">
        <f t="shared" si="2"/>
        <v>26996275.643572234</v>
      </c>
    </row>
    <row r="180" spans="1:7" s="35" customFormat="1" ht="18.75" customHeight="1" x14ac:dyDescent="0.25">
      <c r="A180" s="91">
        <v>165</v>
      </c>
      <c r="B180" s="80">
        <v>43703</v>
      </c>
      <c r="C180" s="67" t="s">
        <v>84</v>
      </c>
      <c r="D180" s="68" t="s">
        <v>805</v>
      </c>
      <c r="E180" s="110"/>
      <c r="F180" s="110">
        <v>63333.34</v>
      </c>
      <c r="G180" s="90">
        <f t="shared" si="2"/>
        <v>27059608.983572233</v>
      </c>
    </row>
    <row r="181" spans="1:7" s="35" customFormat="1" ht="18.75" customHeight="1" x14ac:dyDescent="0.25">
      <c r="A181" s="91">
        <v>166</v>
      </c>
      <c r="B181" s="80">
        <v>43703</v>
      </c>
      <c r="C181" s="67">
        <v>11575</v>
      </c>
      <c r="D181" s="68" t="s">
        <v>719</v>
      </c>
      <c r="E181" s="110">
        <v>6460</v>
      </c>
      <c r="F181" s="110"/>
      <c r="G181" s="90">
        <f t="shared" si="2"/>
        <v>27053148.983572233</v>
      </c>
    </row>
    <row r="182" spans="1:7" s="35" customFormat="1" ht="18.75" customHeight="1" x14ac:dyDescent="0.25">
      <c r="A182" s="91">
        <v>167</v>
      </c>
      <c r="B182" s="80">
        <v>43703</v>
      </c>
      <c r="C182" s="67">
        <v>11576</v>
      </c>
      <c r="D182" s="68" t="s">
        <v>783</v>
      </c>
      <c r="E182" s="110">
        <v>6175</v>
      </c>
      <c r="F182" s="110"/>
      <c r="G182" s="90">
        <f t="shared" si="2"/>
        <v>27046973.983572233</v>
      </c>
    </row>
    <row r="183" spans="1:7" s="35" customFormat="1" ht="18.75" customHeight="1" x14ac:dyDescent="0.25">
      <c r="A183" s="91">
        <v>168</v>
      </c>
      <c r="B183" s="80">
        <v>43703</v>
      </c>
      <c r="C183" s="67">
        <v>11577</v>
      </c>
      <c r="D183" s="68" t="s">
        <v>784</v>
      </c>
      <c r="E183" s="110">
        <v>9746.25</v>
      </c>
      <c r="F183" s="110"/>
      <c r="G183" s="90">
        <f t="shared" si="2"/>
        <v>27037227.733572233</v>
      </c>
    </row>
    <row r="184" spans="1:7" s="35" customFormat="1" ht="18.75" customHeight="1" x14ac:dyDescent="0.25">
      <c r="A184" s="91">
        <v>169</v>
      </c>
      <c r="B184" s="80">
        <v>43703</v>
      </c>
      <c r="C184" s="67">
        <v>11578</v>
      </c>
      <c r="D184" s="68" t="s">
        <v>716</v>
      </c>
      <c r="E184" s="110">
        <v>53983.0452</v>
      </c>
      <c r="F184" s="110"/>
      <c r="G184" s="90">
        <f t="shared" si="2"/>
        <v>26983244.688372232</v>
      </c>
    </row>
    <row r="185" spans="1:7" s="35" customFormat="1" ht="18.75" customHeight="1" x14ac:dyDescent="0.25">
      <c r="A185" s="91">
        <v>170</v>
      </c>
      <c r="B185" s="80">
        <v>43703</v>
      </c>
      <c r="C185" s="67">
        <v>11579</v>
      </c>
      <c r="D185" s="68" t="s">
        <v>622</v>
      </c>
      <c r="E185" s="110">
        <v>17333.047399999999</v>
      </c>
      <c r="F185" s="110"/>
      <c r="G185" s="90">
        <f t="shared" si="2"/>
        <v>26965911.640972231</v>
      </c>
    </row>
    <row r="186" spans="1:7" s="35" customFormat="1" ht="18.75" customHeight="1" x14ac:dyDescent="0.25">
      <c r="A186" s="91">
        <v>171</v>
      </c>
      <c r="B186" s="80">
        <v>43703</v>
      </c>
      <c r="C186" s="67">
        <v>11580</v>
      </c>
      <c r="D186" s="68" t="s">
        <v>728</v>
      </c>
      <c r="E186" s="110">
        <v>21000</v>
      </c>
      <c r="F186" s="110"/>
      <c r="G186" s="90">
        <f t="shared" si="2"/>
        <v>26944911.640972231</v>
      </c>
    </row>
    <row r="187" spans="1:7" s="35" customFormat="1" ht="18.75" customHeight="1" x14ac:dyDescent="0.25">
      <c r="A187" s="91">
        <v>172</v>
      </c>
      <c r="B187" s="80">
        <v>43703</v>
      </c>
      <c r="C187" s="67">
        <v>11581</v>
      </c>
      <c r="D187" s="68" t="s">
        <v>785</v>
      </c>
      <c r="E187" s="110">
        <v>12103.8995</v>
      </c>
      <c r="F187" s="110"/>
      <c r="G187" s="90">
        <f t="shared" si="2"/>
        <v>26932807.741472229</v>
      </c>
    </row>
    <row r="188" spans="1:7" s="35" customFormat="1" ht="18.75" customHeight="1" x14ac:dyDescent="0.25">
      <c r="A188" s="91">
        <v>173</v>
      </c>
      <c r="B188" s="80">
        <v>43703</v>
      </c>
      <c r="C188" s="67">
        <v>11582</v>
      </c>
      <c r="D188" s="68" t="s">
        <v>430</v>
      </c>
      <c r="E188" s="110">
        <v>100762.17</v>
      </c>
      <c r="F188" s="110"/>
      <c r="G188" s="90">
        <f t="shared" si="2"/>
        <v>26832045.571472228</v>
      </c>
    </row>
    <row r="189" spans="1:7" s="35" customFormat="1" ht="18.75" customHeight="1" x14ac:dyDescent="0.25">
      <c r="A189" s="91">
        <v>174</v>
      </c>
      <c r="B189" s="80">
        <v>43704</v>
      </c>
      <c r="C189" s="67">
        <v>11583</v>
      </c>
      <c r="D189" s="68" t="s">
        <v>714</v>
      </c>
      <c r="E189" s="110">
        <v>141148.29999999999</v>
      </c>
      <c r="F189" s="110"/>
      <c r="G189" s="90">
        <f t="shared" si="2"/>
        <v>26690897.271472227</v>
      </c>
    </row>
    <row r="190" spans="1:7" s="35" customFormat="1" ht="18.75" customHeight="1" x14ac:dyDescent="0.25">
      <c r="A190" s="91">
        <v>175</v>
      </c>
      <c r="B190" s="80">
        <v>43704</v>
      </c>
      <c r="C190" s="67">
        <v>11584</v>
      </c>
      <c r="D190" s="68" t="s">
        <v>717</v>
      </c>
      <c r="E190" s="110">
        <v>10170</v>
      </c>
      <c r="F190" s="110"/>
      <c r="G190" s="90">
        <f t="shared" si="2"/>
        <v>26680727.271472227</v>
      </c>
    </row>
    <row r="191" spans="1:7" s="35" customFormat="1" ht="18.75" customHeight="1" x14ac:dyDescent="0.25">
      <c r="A191" s="91">
        <v>176</v>
      </c>
      <c r="B191" s="80">
        <v>43704</v>
      </c>
      <c r="C191" s="67">
        <v>11585</v>
      </c>
      <c r="D191" s="68" t="s">
        <v>747</v>
      </c>
      <c r="E191" s="110">
        <v>27120</v>
      </c>
      <c r="F191" s="110"/>
      <c r="G191" s="90">
        <f t="shared" si="2"/>
        <v>26653607.271472227</v>
      </c>
    </row>
    <row r="192" spans="1:7" s="35" customFormat="1" ht="18.75" customHeight="1" x14ac:dyDescent="0.25">
      <c r="A192" s="91">
        <v>177</v>
      </c>
      <c r="B192" s="80">
        <v>43704</v>
      </c>
      <c r="C192" s="67" t="s">
        <v>84</v>
      </c>
      <c r="D192" s="111" t="s">
        <v>803</v>
      </c>
      <c r="E192" s="110"/>
      <c r="F192" s="110">
        <v>350</v>
      </c>
      <c r="G192" s="90">
        <f t="shared" si="2"/>
        <v>26653957.271472227</v>
      </c>
    </row>
    <row r="193" spans="1:7" s="35" customFormat="1" ht="18.75" customHeight="1" x14ac:dyDescent="0.25">
      <c r="A193" s="91">
        <v>178</v>
      </c>
      <c r="B193" s="80">
        <v>43704</v>
      </c>
      <c r="C193" s="67">
        <v>11586</v>
      </c>
      <c r="D193" s="68" t="s">
        <v>27</v>
      </c>
      <c r="E193" s="110"/>
      <c r="F193" s="110"/>
      <c r="G193" s="90">
        <f t="shared" si="2"/>
        <v>26653957.271472227</v>
      </c>
    </row>
    <row r="194" spans="1:7" s="35" customFormat="1" ht="18.75" customHeight="1" x14ac:dyDescent="0.25">
      <c r="A194" s="91">
        <v>179</v>
      </c>
      <c r="B194" s="80">
        <v>43704</v>
      </c>
      <c r="C194" s="67">
        <v>11587</v>
      </c>
      <c r="D194" s="68" t="s">
        <v>169</v>
      </c>
      <c r="E194" s="110">
        <v>4464</v>
      </c>
      <c r="F194" s="110"/>
      <c r="G194" s="90">
        <f t="shared" si="2"/>
        <v>26649493.271472227</v>
      </c>
    </row>
    <row r="195" spans="1:7" s="35" customFormat="1" ht="18.75" customHeight="1" x14ac:dyDescent="0.25">
      <c r="A195" s="91">
        <v>180</v>
      </c>
      <c r="B195" s="80">
        <v>43704</v>
      </c>
      <c r="C195" s="67">
        <v>11588</v>
      </c>
      <c r="D195" s="68" t="s">
        <v>786</v>
      </c>
      <c r="E195" s="110">
        <v>103740</v>
      </c>
      <c r="F195" s="110"/>
      <c r="G195" s="90">
        <f t="shared" si="2"/>
        <v>26545753.271472227</v>
      </c>
    </row>
    <row r="196" spans="1:7" s="35" customFormat="1" ht="18.75" customHeight="1" x14ac:dyDescent="0.25">
      <c r="A196" s="91">
        <v>181</v>
      </c>
      <c r="B196" s="80">
        <v>43704</v>
      </c>
      <c r="C196" s="67">
        <v>11589</v>
      </c>
      <c r="D196" s="68" t="s">
        <v>787</v>
      </c>
      <c r="E196" s="110">
        <v>12171.5265</v>
      </c>
      <c r="F196" s="110"/>
      <c r="G196" s="90">
        <f t="shared" si="2"/>
        <v>26533581.744972225</v>
      </c>
    </row>
    <row r="197" spans="1:7" s="35" customFormat="1" ht="18.75" customHeight="1" x14ac:dyDescent="0.25">
      <c r="A197" s="91">
        <v>182</v>
      </c>
      <c r="B197" s="80">
        <v>43704</v>
      </c>
      <c r="C197" s="67">
        <v>11590</v>
      </c>
      <c r="D197" s="68" t="s">
        <v>723</v>
      </c>
      <c r="E197" s="110">
        <v>34912.5</v>
      </c>
      <c r="F197" s="110"/>
      <c r="G197" s="90">
        <f t="shared" si="2"/>
        <v>26498669.244972225</v>
      </c>
    </row>
    <row r="198" spans="1:7" s="35" customFormat="1" ht="18.75" customHeight="1" x14ac:dyDescent="0.25">
      <c r="A198" s="91">
        <v>183</v>
      </c>
      <c r="B198" s="80">
        <v>43704</v>
      </c>
      <c r="C198" s="67">
        <v>11591</v>
      </c>
      <c r="D198" s="68" t="s">
        <v>714</v>
      </c>
      <c r="E198" s="110">
        <v>434860.16000000003</v>
      </c>
      <c r="F198" s="110"/>
      <c r="G198" s="90">
        <f t="shared" si="2"/>
        <v>26063809.084972225</v>
      </c>
    </row>
    <row r="199" spans="1:7" s="35" customFormat="1" ht="18.75" customHeight="1" x14ac:dyDescent="0.25">
      <c r="A199" s="91">
        <v>184</v>
      </c>
      <c r="B199" s="80">
        <v>43705</v>
      </c>
      <c r="C199" s="67" t="s">
        <v>28</v>
      </c>
      <c r="D199" s="68" t="s">
        <v>788</v>
      </c>
      <c r="E199" s="110">
        <v>2354507.52</v>
      </c>
      <c r="F199" s="110"/>
      <c r="G199" s="90">
        <f t="shared" si="2"/>
        <v>23709301.564972226</v>
      </c>
    </row>
    <row r="200" spans="1:7" s="35" customFormat="1" ht="18.75" customHeight="1" x14ac:dyDescent="0.25">
      <c r="A200" s="91">
        <v>185</v>
      </c>
      <c r="B200" s="80">
        <v>43705</v>
      </c>
      <c r="C200" s="67" t="s">
        <v>28</v>
      </c>
      <c r="D200" s="68" t="s">
        <v>789</v>
      </c>
      <c r="E200" s="110">
        <v>169023.9</v>
      </c>
      <c r="F200" s="110"/>
      <c r="G200" s="90">
        <f t="shared" si="2"/>
        <v>23540277.664972227</v>
      </c>
    </row>
    <row r="201" spans="1:7" s="35" customFormat="1" ht="18.75" customHeight="1" x14ac:dyDescent="0.25">
      <c r="A201" s="91">
        <v>186</v>
      </c>
      <c r="B201" s="80">
        <v>43705</v>
      </c>
      <c r="C201" s="67" t="s">
        <v>28</v>
      </c>
      <c r="D201" s="68" t="s">
        <v>790</v>
      </c>
      <c r="E201" s="110">
        <v>27741.02</v>
      </c>
      <c r="F201" s="110"/>
      <c r="G201" s="90">
        <f t="shared" si="2"/>
        <v>23512536.644972228</v>
      </c>
    </row>
    <row r="202" spans="1:7" s="35" customFormat="1" ht="18.75" customHeight="1" x14ac:dyDescent="0.25">
      <c r="A202" s="91">
        <v>187</v>
      </c>
      <c r="B202" s="80">
        <v>43705</v>
      </c>
      <c r="C202" s="67" t="s">
        <v>28</v>
      </c>
      <c r="D202" s="68" t="s">
        <v>78</v>
      </c>
      <c r="E202" s="110">
        <v>12000</v>
      </c>
      <c r="F202" s="110"/>
      <c r="G202" s="90">
        <f t="shared" si="2"/>
        <v>23500536.644972228</v>
      </c>
    </row>
    <row r="203" spans="1:7" s="35" customFormat="1" ht="18.75" customHeight="1" x14ac:dyDescent="0.25">
      <c r="A203" s="91">
        <v>188</v>
      </c>
      <c r="B203" s="80">
        <v>43705</v>
      </c>
      <c r="C203" s="67" t="s">
        <v>28</v>
      </c>
      <c r="D203" s="68" t="s">
        <v>75</v>
      </c>
      <c r="E203" s="110">
        <v>8126</v>
      </c>
      <c r="F203" s="110"/>
      <c r="G203" s="90">
        <f t="shared" si="2"/>
        <v>23492410.644972228</v>
      </c>
    </row>
    <row r="204" spans="1:7" s="35" customFormat="1" ht="18.75" customHeight="1" x14ac:dyDescent="0.25">
      <c r="A204" s="91">
        <v>189</v>
      </c>
      <c r="B204" s="80">
        <v>43705</v>
      </c>
      <c r="C204" s="67" t="s">
        <v>28</v>
      </c>
      <c r="D204" s="68" t="s">
        <v>791</v>
      </c>
      <c r="E204" s="110">
        <v>15390</v>
      </c>
      <c r="F204" s="110"/>
      <c r="G204" s="90">
        <f t="shared" si="2"/>
        <v>23477020.644972228</v>
      </c>
    </row>
    <row r="205" spans="1:7" s="35" customFormat="1" ht="18.75" customHeight="1" x14ac:dyDescent="0.25">
      <c r="A205" s="91">
        <v>190</v>
      </c>
      <c r="B205" s="80">
        <v>43705</v>
      </c>
      <c r="C205" s="67" t="s">
        <v>28</v>
      </c>
      <c r="D205" s="68" t="s">
        <v>709</v>
      </c>
      <c r="E205" s="110">
        <v>8000</v>
      </c>
      <c r="F205" s="110"/>
      <c r="G205" s="90">
        <f t="shared" si="2"/>
        <v>23469020.644972228</v>
      </c>
    </row>
    <row r="206" spans="1:7" s="35" customFormat="1" ht="18.75" customHeight="1" x14ac:dyDescent="0.25">
      <c r="A206" s="91">
        <v>191</v>
      </c>
      <c r="B206" s="80">
        <v>43705</v>
      </c>
      <c r="C206" s="67">
        <v>11592</v>
      </c>
      <c r="D206" s="68" t="s">
        <v>792</v>
      </c>
      <c r="E206" s="110">
        <v>33250</v>
      </c>
      <c r="F206" s="110"/>
      <c r="G206" s="90">
        <f t="shared" si="2"/>
        <v>23435770.644972228</v>
      </c>
    </row>
    <row r="207" spans="1:7" s="35" customFormat="1" ht="18.75" customHeight="1" x14ac:dyDescent="0.25">
      <c r="A207" s="91">
        <v>192</v>
      </c>
      <c r="B207" s="80">
        <v>43705</v>
      </c>
      <c r="C207" s="67">
        <v>11593</v>
      </c>
      <c r="D207" s="68" t="s">
        <v>793</v>
      </c>
      <c r="E207" s="110">
        <v>46045.079999999994</v>
      </c>
      <c r="F207" s="110"/>
      <c r="G207" s="90">
        <f t="shared" si="2"/>
        <v>23389725.564972229</v>
      </c>
    </row>
    <row r="208" spans="1:7" s="35" customFormat="1" ht="18.75" customHeight="1" x14ac:dyDescent="0.25">
      <c r="A208" s="91">
        <v>193</v>
      </c>
      <c r="B208" s="80">
        <v>43705</v>
      </c>
      <c r="C208" s="67">
        <v>11594</v>
      </c>
      <c r="D208" s="68" t="s">
        <v>708</v>
      </c>
      <c r="E208" s="110">
        <v>30000</v>
      </c>
      <c r="F208" s="110"/>
      <c r="G208" s="90">
        <f t="shared" si="2"/>
        <v>23359725.564972229</v>
      </c>
    </row>
    <row r="209" spans="1:7" s="35" customFormat="1" ht="18.75" customHeight="1" x14ac:dyDescent="0.25">
      <c r="A209" s="91">
        <v>194</v>
      </c>
      <c r="B209" s="80">
        <v>43705</v>
      </c>
      <c r="C209" s="67">
        <v>11595</v>
      </c>
      <c r="D209" s="68" t="s">
        <v>713</v>
      </c>
      <c r="E209" s="110">
        <v>21890.93</v>
      </c>
      <c r="F209" s="110"/>
      <c r="G209" s="90">
        <f t="shared" si="2"/>
        <v>23337834.63497223</v>
      </c>
    </row>
    <row r="210" spans="1:7" s="35" customFormat="1" ht="18.75" customHeight="1" x14ac:dyDescent="0.25">
      <c r="A210" s="91">
        <v>195</v>
      </c>
      <c r="B210" s="80">
        <v>43705</v>
      </c>
      <c r="C210" s="67"/>
      <c r="D210" s="68" t="s">
        <v>87</v>
      </c>
      <c r="E210" s="110">
        <v>52350</v>
      </c>
      <c r="F210" s="110"/>
      <c r="G210" s="90">
        <f t="shared" ref="G210:G233" si="3">G209-E210+F210</f>
        <v>23285484.63497223</v>
      </c>
    </row>
    <row r="211" spans="1:7" s="35" customFormat="1" ht="18.75" customHeight="1" x14ac:dyDescent="0.25">
      <c r="A211" s="91">
        <v>196</v>
      </c>
      <c r="B211" s="80">
        <v>43706</v>
      </c>
      <c r="C211" s="67">
        <v>11596</v>
      </c>
      <c r="D211" s="68" t="s">
        <v>714</v>
      </c>
      <c r="E211" s="110">
        <v>11752</v>
      </c>
      <c r="F211" s="110"/>
      <c r="G211" s="90">
        <f t="shared" si="3"/>
        <v>23273732.63497223</v>
      </c>
    </row>
    <row r="212" spans="1:7" s="35" customFormat="1" ht="18.75" customHeight="1" x14ac:dyDescent="0.25">
      <c r="A212" s="91">
        <v>197</v>
      </c>
      <c r="B212" s="80">
        <v>43706</v>
      </c>
      <c r="C212" s="67">
        <v>11597</v>
      </c>
      <c r="D212" s="68" t="s">
        <v>772</v>
      </c>
      <c r="E212" s="110">
        <v>4819.7479999999996</v>
      </c>
      <c r="F212" s="110"/>
      <c r="G212" s="90">
        <f t="shared" si="3"/>
        <v>23268912.88697223</v>
      </c>
    </row>
    <row r="213" spans="1:7" s="35" customFormat="1" ht="18.75" customHeight="1" x14ac:dyDescent="0.25">
      <c r="A213" s="91">
        <v>198</v>
      </c>
      <c r="B213" s="80">
        <v>43706</v>
      </c>
      <c r="C213" s="67">
        <v>11598</v>
      </c>
      <c r="D213" s="68" t="s">
        <v>717</v>
      </c>
      <c r="E213" s="110">
        <v>50850</v>
      </c>
      <c r="F213" s="110"/>
      <c r="G213" s="90">
        <f t="shared" si="3"/>
        <v>23218062.88697223</v>
      </c>
    </row>
    <row r="214" spans="1:7" s="35" customFormat="1" ht="18.75" customHeight="1" x14ac:dyDescent="0.25">
      <c r="A214" s="91">
        <v>199</v>
      </c>
      <c r="B214" s="80">
        <v>43706</v>
      </c>
      <c r="C214" s="67">
        <v>11599</v>
      </c>
      <c r="D214" s="68" t="s">
        <v>316</v>
      </c>
      <c r="E214" s="110">
        <v>21300.5</v>
      </c>
      <c r="F214" s="110"/>
      <c r="G214" s="90">
        <f t="shared" si="3"/>
        <v>23196762.38697223</v>
      </c>
    </row>
    <row r="215" spans="1:7" s="35" customFormat="1" ht="18.75" customHeight="1" x14ac:dyDescent="0.25">
      <c r="A215" s="91">
        <v>200</v>
      </c>
      <c r="B215" s="80">
        <v>43706</v>
      </c>
      <c r="C215" s="67">
        <v>11600</v>
      </c>
      <c r="D215" s="68" t="s">
        <v>533</v>
      </c>
      <c r="E215" s="110">
        <v>18286.789999999997</v>
      </c>
      <c r="F215" s="110"/>
      <c r="G215" s="90">
        <f t="shared" si="3"/>
        <v>23178475.596972231</v>
      </c>
    </row>
    <row r="216" spans="1:7" s="35" customFormat="1" ht="18.75" customHeight="1" x14ac:dyDescent="0.25">
      <c r="A216" s="91">
        <v>201</v>
      </c>
      <c r="B216" s="80">
        <v>43706</v>
      </c>
      <c r="C216" s="67">
        <v>11601</v>
      </c>
      <c r="D216" s="68" t="s">
        <v>794</v>
      </c>
      <c r="E216" s="110">
        <v>1709833.86</v>
      </c>
      <c r="F216" s="110"/>
      <c r="G216" s="90">
        <f t="shared" si="3"/>
        <v>21468641.736972231</v>
      </c>
    </row>
    <row r="217" spans="1:7" s="35" customFormat="1" ht="18.75" customHeight="1" x14ac:dyDescent="0.25">
      <c r="A217" s="91">
        <v>202</v>
      </c>
      <c r="B217" s="80">
        <v>43706</v>
      </c>
      <c r="C217" s="67" t="s">
        <v>28</v>
      </c>
      <c r="D217" s="111" t="s">
        <v>802</v>
      </c>
      <c r="E217" s="110">
        <v>138331.33000000002</v>
      </c>
      <c r="F217" s="110"/>
      <c r="G217" s="90">
        <f t="shared" si="3"/>
        <v>21330310.406972233</v>
      </c>
    </row>
    <row r="218" spans="1:7" s="35" customFormat="1" ht="18.75" customHeight="1" x14ac:dyDescent="0.25">
      <c r="A218" s="91">
        <v>203</v>
      </c>
      <c r="B218" s="80">
        <v>43707</v>
      </c>
      <c r="C218" s="67">
        <v>11602</v>
      </c>
      <c r="D218" s="68" t="s">
        <v>795</v>
      </c>
      <c r="E218" s="110">
        <v>136552.42000000001</v>
      </c>
      <c r="F218" s="110"/>
      <c r="G218" s="90">
        <f t="shared" si="3"/>
        <v>21193757.986972231</v>
      </c>
    </row>
    <row r="219" spans="1:7" s="35" customFormat="1" ht="18.75" customHeight="1" x14ac:dyDescent="0.25">
      <c r="A219" s="91">
        <v>204</v>
      </c>
      <c r="B219" s="80">
        <v>43707</v>
      </c>
      <c r="C219" s="67">
        <v>11603</v>
      </c>
      <c r="D219" s="68" t="s">
        <v>796</v>
      </c>
      <c r="E219" s="110">
        <v>46133.729999999996</v>
      </c>
      <c r="F219" s="110"/>
      <c r="G219" s="90">
        <f t="shared" si="3"/>
        <v>21147624.256972231</v>
      </c>
    </row>
    <row r="220" spans="1:7" s="35" customFormat="1" ht="18.75" customHeight="1" x14ac:dyDescent="0.25">
      <c r="A220" s="91">
        <v>205</v>
      </c>
      <c r="B220" s="80">
        <v>43707</v>
      </c>
      <c r="C220" s="67">
        <v>11604</v>
      </c>
      <c r="D220" s="68" t="s">
        <v>726</v>
      </c>
      <c r="E220" s="110">
        <v>5424</v>
      </c>
      <c r="F220" s="110"/>
      <c r="G220" s="90">
        <f t="shared" si="3"/>
        <v>21142200.256972231</v>
      </c>
    </row>
    <row r="221" spans="1:7" s="35" customFormat="1" ht="18.75" customHeight="1" x14ac:dyDescent="0.25">
      <c r="A221" s="91">
        <v>206</v>
      </c>
      <c r="B221" s="80">
        <v>43707</v>
      </c>
      <c r="C221" s="67">
        <v>11605</v>
      </c>
      <c r="D221" s="68" t="s">
        <v>797</v>
      </c>
      <c r="E221" s="110">
        <v>5458.47</v>
      </c>
      <c r="F221" s="110"/>
      <c r="G221" s="90">
        <f t="shared" si="3"/>
        <v>21136741.786972232</v>
      </c>
    </row>
    <row r="222" spans="1:7" s="35" customFormat="1" ht="18.75" customHeight="1" x14ac:dyDescent="0.25">
      <c r="A222" s="91">
        <v>207</v>
      </c>
      <c r="B222" s="80">
        <v>43707</v>
      </c>
      <c r="C222" s="67">
        <v>11606</v>
      </c>
      <c r="D222" s="68" t="s">
        <v>798</v>
      </c>
      <c r="E222" s="110">
        <v>168954.63</v>
      </c>
      <c r="F222" s="110"/>
      <c r="G222" s="90">
        <f t="shared" si="3"/>
        <v>20967787.156972233</v>
      </c>
    </row>
    <row r="223" spans="1:7" s="35" customFormat="1" ht="18.75" customHeight="1" x14ac:dyDescent="0.25">
      <c r="A223" s="91">
        <v>208</v>
      </c>
      <c r="B223" s="80">
        <v>43707</v>
      </c>
      <c r="C223" s="67">
        <v>11607</v>
      </c>
      <c r="D223" s="68" t="s">
        <v>310</v>
      </c>
      <c r="E223" s="110">
        <v>149160</v>
      </c>
      <c r="F223" s="110"/>
      <c r="G223" s="90">
        <f t="shared" si="3"/>
        <v>20818627.156972233</v>
      </c>
    </row>
    <row r="224" spans="1:7" s="35" customFormat="1" ht="18.75" customHeight="1" x14ac:dyDescent="0.25">
      <c r="A224" s="91">
        <v>209</v>
      </c>
      <c r="B224" s="80">
        <v>43707</v>
      </c>
      <c r="C224" s="67">
        <v>11608</v>
      </c>
      <c r="D224" s="68" t="s">
        <v>799</v>
      </c>
      <c r="E224" s="110">
        <v>129950</v>
      </c>
      <c r="F224" s="110"/>
      <c r="G224" s="90">
        <f t="shared" si="3"/>
        <v>20688677.156972233</v>
      </c>
    </row>
    <row r="225" spans="1:7" s="35" customFormat="1" ht="18.75" customHeight="1" x14ac:dyDescent="0.25">
      <c r="A225" s="91">
        <v>210</v>
      </c>
      <c r="B225" s="80">
        <v>43707</v>
      </c>
      <c r="C225" s="67" t="s">
        <v>28</v>
      </c>
      <c r="D225" s="68" t="s">
        <v>243</v>
      </c>
      <c r="E225" s="110">
        <v>13728.815999999999</v>
      </c>
      <c r="F225" s="110"/>
      <c r="G225" s="90">
        <f t="shared" si="3"/>
        <v>20674948.340972234</v>
      </c>
    </row>
    <row r="226" spans="1:7" s="35" customFormat="1" ht="18.75" customHeight="1" x14ac:dyDescent="0.25">
      <c r="A226" s="91">
        <v>211</v>
      </c>
      <c r="B226" s="80">
        <v>43707</v>
      </c>
      <c r="C226" s="67" t="s">
        <v>28</v>
      </c>
      <c r="D226" s="68" t="s">
        <v>715</v>
      </c>
      <c r="E226" s="110">
        <v>15985.98</v>
      </c>
      <c r="F226" s="110"/>
      <c r="G226" s="90">
        <f t="shared" si="3"/>
        <v>20658962.360972233</v>
      </c>
    </row>
    <row r="227" spans="1:7" s="35" customFormat="1" ht="18.75" customHeight="1" x14ac:dyDescent="0.25">
      <c r="A227" s="91">
        <v>212</v>
      </c>
      <c r="B227" s="80">
        <v>43707</v>
      </c>
      <c r="C227" s="67" t="s">
        <v>28</v>
      </c>
      <c r="D227" s="68" t="s">
        <v>800</v>
      </c>
      <c r="E227" s="110">
        <v>24915.255400000002</v>
      </c>
      <c r="F227" s="110"/>
      <c r="G227" s="90">
        <f t="shared" si="3"/>
        <v>20634047.105572235</v>
      </c>
    </row>
    <row r="228" spans="1:7" s="35" customFormat="1" ht="18.75" customHeight="1" x14ac:dyDescent="0.25">
      <c r="A228" s="91">
        <v>213</v>
      </c>
      <c r="B228" s="80">
        <v>43707</v>
      </c>
      <c r="C228" s="67" t="s">
        <v>28</v>
      </c>
      <c r="D228" s="68" t="s">
        <v>707</v>
      </c>
      <c r="E228" s="110">
        <v>57203.388000000006</v>
      </c>
      <c r="F228" s="110"/>
      <c r="G228" s="90">
        <f t="shared" si="3"/>
        <v>20576843.717572235</v>
      </c>
    </row>
    <row r="229" spans="1:7" s="35" customFormat="1" ht="18.75" customHeight="1" x14ac:dyDescent="0.25">
      <c r="A229" s="91">
        <v>214</v>
      </c>
      <c r="B229" s="80">
        <v>43707</v>
      </c>
      <c r="C229" s="67" t="s">
        <v>28</v>
      </c>
      <c r="D229" s="111" t="s">
        <v>802</v>
      </c>
      <c r="E229" s="110">
        <v>4554.55</v>
      </c>
      <c r="F229" s="110"/>
      <c r="G229" s="90">
        <f t="shared" si="3"/>
        <v>20572289.167572234</v>
      </c>
    </row>
    <row r="230" spans="1:7" s="35" customFormat="1" ht="18.75" customHeight="1" x14ac:dyDescent="0.25">
      <c r="A230" s="91">
        <v>215</v>
      </c>
      <c r="B230" s="80">
        <v>43707</v>
      </c>
      <c r="C230" s="67"/>
      <c r="D230" s="68" t="s">
        <v>87</v>
      </c>
      <c r="E230" s="110">
        <v>313500</v>
      </c>
      <c r="F230" s="110"/>
      <c r="G230" s="90">
        <f t="shared" si="3"/>
        <v>20258789.167572234</v>
      </c>
    </row>
    <row r="231" spans="1:7" s="35" customFormat="1" ht="28.5" customHeight="1" x14ac:dyDescent="0.25">
      <c r="A231" s="91">
        <v>216</v>
      </c>
      <c r="B231" s="80">
        <v>43707</v>
      </c>
      <c r="C231" s="67">
        <v>11562</v>
      </c>
      <c r="D231" s="68" t="s">
        <v>801</v>
      </c>
      <c r="E231" s="110">
        <v>-539638.23950000003</v>
      </c>
      <c r="F231" s="110"/>
      <c r="G231" s="90">
        <f t="shared" si="3"/>
        <v>20798427.407072235</v>
      </c>
    </row>
    <row r="232" spans="1:7" s="35" customFormat="1" ht="18.75" customHeight="1" x14ac:dyDescent="0.25">
      <c r="A232" s="91">
        <v>217</v>
      </c>
      <c r="B232" s="80">
        <v>43707</v>
      </c>
      <c r="C232" s="67"/>
      <c r="D232" s="68" t="s">
        <v>351</v>
      </c>
      <c r="E232" s="110">
        <v>2896</v>
      </c>
      <c r="F232" s="110"/>
      <c r="G232" s="90">
        <f t="shared" si="3"/>
        <v>20795531.407072235</v>
      </c>
    </row>
    <row r="233" spans="1:7" s="35" customFormat="1" ht="18.75" customHeight="1" x14ac:dyDescent="0.25">
      <c r="A233" s="91">
        <v>218</v>
      </c>
      <c r="B233" s="80">
        <v>43707</v>
      </c>
      <c r="C233" s="67"/>
      <c r="D233" s="68" t="s">
        <v>351</v>
      </c>
      <c r="E233" s="110">
        <v>90811.640000000029</v>
      </c>
      <c r="F233" s="110"/>
      <c r="G233" s="90">
        <f t="shared" si="3"/>
        <v>20704719.767072234</v>
      </c>
    </row>
    <row r="234" spans="1:7" s="97" customFormat="1" ht="18.75" customHeight="1" thickBot="1" x14ac:dyDescent="0.3">
      <c r="A234" s="136" t="s">
        <v>399</v>
      </c>
      <c r="B234" s="136"/>
      <c r="C234" s="136"/>
      <c r="D234" s="136"/>
      <c r="E234" s="107">
        <f>SUM(E16:E233)</f>
        <v>87925488.81540677</v>
      </c>
      <c r="F234" s="107">
        <f>SUM(F16:F233)</f>
        <v>107336123.13</v>
      </c>
      <c r="G234" s="108"/>
    </row>
    <row r="235" spans="1:7" s="36" customFormat="1" ht="24" customHeight="1" x14ac:dyDescent="0.25">
      <c r="B235" s="100"/>
      <c r="C235" s="38"/>
      <c r="D235" s="38"/>
      <c r="E235" s="37"/>
      <c r="F235" s="37"/>
      <c r="G235" s="37"/>
    </row>
    <row r="236" spans="1:7" s="36" customFormat="1" ht="16.5" x14ac:dyDescent="0.25">
      <c r="B236" s="39"/>
      <c r="C236" s="40"/>
      <c r="D236" s="40"/>
      <c r="E236" s="37"/>
      <c r="F236" s="37"/>
      <c r="G236" s="37"/>
    </row>
    <row r="237" spans="1:7" s="36" customFormat="1" ht="16.5" x14ac:dyDescent="0.25">
      <c r="B237" s="39"/>
      <c r="C237" s="40"/>
      <c r="D237" s="40"/>
      <c r="E237" s="37"/>
      <c r="F237" s="37"/>
      <c r="G237" s="37"/>
    </row>
    <row r="238" spans="1:7" s="36" customFormat="1" ht="16.5" x14ac:dyDescent="0.25">
      <c r="B238" s="39"/>
      <c r="C238" s="40"/>
      <c r="D238" s="40"/>
      <c r="E238" s="37"/>
      <c r="F238" s="37"/>
      <c r="G238" s="37"/>
    </row>
    <row r="239" spans="1:7" s="36" customFormat="1" ht="16.5" x14ac:dyDescent="0.25">
      <c r="B239" s="39"/>
      <c r="C239" s="40"/>
      <c r="D239" s="156" t="s">
        <v>702</v>
      </c>
      <c r="E239" s="157"/>
      <c r="F239" s="37"/>
      <c r="G239" s="37"/>
    </row>
    <row r="240" spans="1:7" s="36" customFormat="1" ht="16.5" x14ac:dyDescent="0.25">
      <c r="A240" s="1"/>
      <c r="B240" s="3"/>
      <c r="C240" s="2"/>
      <c r="D240" s="156" t="s">
        <v>814</v>
      </c>
      <c r="E240" s="157"/>
      <c r="F240" s="33"/>
      <c r="G240" s="33"/>
    </row>
    <row r="241" spans="1:7" s="36" customFormat="1" ht="16.5" x14ac:dyDescent="0.25">
      <c r="A241" s="1"/>
      <c r="B241" s="101"/>
      <c r="C241" s="7"/>
      <c r="D241" s="155"/>
      <c r="E241" s="98"/>
      <c r="F241" s="33"/>
      <c r="G241" s="33"/>
    </row>
    <row r="242" spans="1:7" s="36" customFormat="1" ht="16.5" x14ac:dyDescent="0.2">
      <c r="A242" s="1"/>
      <c r="B242" s="101"/>
      <c r="C242" s="7"/>
      <c r="D242" s="7"/>
      <c r="E242" s="33"/>
      <c r="F242" s="33"/>
      <c r="G242" s="33"/>
    </row>
    <row r="243" spans="1:7" s="36" customFormat="1" ht="16.5" x14ac:dyDescent="0.2">
      <c r="A243" s="1"/>
      <c r="B243" s="3"/>
      <c r="C243" s="2"/>
      <c r="D243" s="2"/>
      <c r="E243" s="33"/>
      <c r="F243" s="33"/>
      <c r="G243" s="33"/>
    </row>
    <row r="244" spans="1:7" s="36" customFormat="1" ht="16.5" x14ac:dyDescent="0.2">
      <c r="A244" s="1"/>
      <c r="B244" s="3"/>
      <c r="C244" s="2"/>
      <c r="D244" s="2"/>
      <c r="E244" s="33"/>
      <c r="F244" s="33"/>
      <c r="G244" s="33"/>
    </row>
    <row r="245" spans="1:7" s="36" customFormat="1" ht="16.5" x14ac:dyDescent="0.2">
      <c r="A245" s="1"/>
      <c r="B245" s="3"/>
      <c r="C245" s="2"/>
      <c r="D245" s="2"/>
      <c r="E245" s="33"/>
      <c r="F245" s="33"/>
      <c r="G245" s="33"/>
    </row>
    <row r="246" spans="1:7" s="36" customFormat="1" ht="16.5" x14ac:dyDescent="0.2">
      <c r="A246" s="1"/>
      <c r="B246" s="102"/>
      <c r="C246" s="10"/>
      <c r="D246" s="10"/>
      <c r="E246" s="33"/>
      <c r="F246" s="33"/>
      <c r="G246" s="33"/>
    </row>
    <row r="247" spans="1:7" s="36" customFormat="1" ht="16.5" x14ac:dyDescent="0.2">
      <c r="A247" s="1"/>
      <c r="B247" s="103"/>
      <c r="C247" s="9"/>
      <c r="D247" s="9"/>
      <c r="E247" s="33"/>
      <c r="F247" s="33"/>
      <c r="G247" s="33"/>
    </row>
    <row r="248" spans="1:7" s="36" customFormat="1" ht="20.25" x14ac:dyDescent="0.2">
      <c r="A248" s="1"/>
      <c r="B248" s="104"/>
      <c r="C248" s="8"/>
      <c r="D248" s="8"/>
      <c r="E248" s="33"/>
      <c r="F248" s="33"/>
      <c r="G248" s="33"/>
    </row>
    <row r="249" spans="1:7" s="36" customFormat="1" ht="20.25" x14ac:dyDescent="0.2">
      <c r="A249" s="1"/>
      <c r="B249" s="104"/>
      <c r="C249" s="8"/>
      <c r="D249" s="8"/>
      <c r="E249" s="33"/>
      <c r="F249" s="33"/>
      <c r="G249" s="33"/>
    </row>
    <row r="250" spans="1:7" s="36" customFormat="1" ht="20.25" x14ac:dyDescent="0.2">
      <c r="A250" s="1"/>
      <c r="B250" s="104"/>
      <c r="C250" s="8"/>
      <c r="D250" s="8"/>
      <c r="E250" s="33"/>
      <c r="F250" s="33"/>
      <c r="G250" s="33"/>
    </row>
    <row r="251" spans="1:7" s="36" customFormat="1" ht="20.25" x14ac:dyDescent="0.2">
      <c r="A251" s="1"/>
      <c r="B251" s="104"/>
      <c r="C251" s="8"/>
      <c r="D251" s="8"/>
      <c r="E251" s="33"/>
      <c r="F251" s="33"/>
      <c r="G251" s="33"/>
    </row>
    <row r="252" spans="1:7" s="36" customFormat="1" x14ac:dyDescent="0.2">
      <c r="A252" s="1"/>
      <c r="B252" s="105"/>
      <c r="C252" s="4"/>
      <c r="D252" s="4"/>
      <c r="E252" s="33"/>
      <c r="F252" s="33"/>
      <c r="G252" s="33"/>
    </row>
    <row r="253" spans="1:7" s="36" customFormat="1" ht="18.75" customHeight="1" x14ac:dyDescent="0.2">
      <c r="A253" s="1"/>
      <c r="B253" s="105"/>
      <c r="C253" s="4"/>
      <c r="D253" s="4"/>
      <c r="E253" s="33"/>
      <c r="F253" s="33"/>
      <c r="G253" s="33"/>
    </row>
    <row r="254" spans="1:7" s="36" customFormat="1" x14ac:dyDescent="0.2">
      <c r="A254" s="1"/>
      <c r="B254" s="105"/>
      <c r="C254" s="4"/>
      <c r="D254" s="4"/>
      <c r="E254" s="33"/>
      <c r="F254" s="33"/>
      <c r="G254" s="33"/>
    </row>
    <row r="255" spans="1:7" s="36" customFormat="1" x14ac:dyDescent="0.2">
      <c r="A255" s="1"/>
      <c r="B255" s="105"/>
      <c r="C255" s="4"/>
      <c r="D255" s="4"/>
      <c r="E255" s="33"/>
      <c r="F255" s="33"/>
      <c r="G255" s="33"/>
    </row>
    <row r="256" spans="1:7" s="36" customFormat="1" x14ac:dyDescent="0.2">
      <c r="A256" s="1"/>
      <c r="B256" s="105"/>
      <c r="C256" s="4"/>
      <c r="D256" s="4"/>
      <c r="E256" s="33"/>
      <c r="F256" s="33"/>
      <c r="G256" s="33"/>
    </row>
    <row r="257" spans="1:7" s="36" customFormat="1" x14ac:dyDescent="0.2">
      <c r="A257" s="1"/>
      <c r="B257" s="105"/>
      <c r="C257" s="4"/>
      <c r="D257" s="4"/>
      <c r="E257" s="33"/>
      <c r="F257" s="33"/>
      <c r="G257" s="33"/>
    </row>
    <row r="258" spans="1:7" s="36" customFormat="1" x14ac:dyDescent="0.2">
      <c r="A258" s="1"/>
      <c r="B258" s="105"/>
      <c r="C258" s="4"/>
      <c r="D258" s="4"/>
      <c r="E258" s="33"/>
      <c r="F258" s="33"/>
      <c r="G258" s="33"/>
    </row>
    <row r="259" spans="1:7" s="36" customFormat="1" x14ac:dyDescent="0.2">
      <c r="A259" s="1"/>
      <c r="B259" s="105"/>
      <c r="C259" s="4"/>
      <c r="D259" s="4"/>
      <c r="E259" s="33"/>
      <c r="F259" s="33"/>
      <c r="G259" s="33"/>
    </row>
    <row r="260" spans="1:7" s="36" customFormat="1" x14ac:dyDescent="0.2">
      <c r="A260" s="1"/>
      <c r="B260" s="105"/>
      <c r="C260" s="4"/>
      <c r="D260" s="4"/>
      <c r="E260" s="33"/>
      <c r="F260" s="33"/>
      <c r="G260" s="33"/>
    </row>
    <row r="261" spans="1:7" s="36" customFormat="1" x14ac:dyDescent="0.2">
      <c r="A261" s="1"/>
      <c r="B261" s="105"/>
      <c r="C261" s="4"/>
      <c r="D261" s="4"/>
      <c r="E261" s="33"/>
      <c r="F261" s="33"/>
      <c r="G261" s="33"/>
    </row>
    <row r="262" spans="1:7" s="36" customFormat="1" x14ac:dyDescent="0.2">
      <c r="A262" s="1"/>
      <c r="B262" s="105"/>
      <c r="C262" s="4"/>
      <c r="D262" s="4"/>
      <c r="E262" s="33"/>
      <c r="F262" s="33"/>
      <c r="G262" s="33"/>
    </row>
    <row r="263" spans="1:7" s="36" customFormat="1" x14ac:dyDescent="0.2">
      <c r="A263" s="1"/>
      <c r="B263" s="105"/>
      <c r="C263" s="4"/>
      <c r="D263" s="4"/>
      <c r="E263" s="33"/>
      <c r="F263" s="33"/>
      <c r="G263" s="33"/>
    </row>
    <row r="264" spans="1:7" s="36" customFormat="1" x14ac:dyDescent="0.2">
      <c r="A264" s="1"/>
      <c r="B264" s="106"/>
      <c r="C264" s="1"/>
      <c r="D264" s="1"/>
      <c r="E264" s="33"/>
      <c r="F264" s="33"/>
      <c r="G264" s="33"/>
    </row>
    <row r="265" spans="1:7" s="36" customFormat="1" x14ac:dyDescent="0.2">
      <c r="A265" s="1"/>
      <c r="B265" s="106"/>
      <c r="C265" s="1"/>
      <c r="D265" s="1"/>
      <c r="E265" s="33"/>
      <c r="F265" s="33"/>
      <c r="G265" s="33"/>
    </row>
    <row r="266" spans="1:7" s="36" customFormat="1" x14ac:dyDescent="0.2">
      <c r="A266" s="1"/>
      <c r="B266" s="106"/>
      <c r="C266" s="1"/>
      <c r="D266" s="1"/>
      <c r="E266" s="33"/>
      <c r="F266" s="33"/>
      <c r="G266" s="33"/>
    </row>
    <row r="267" spans="1:7" s="36" customFormat="1" x14ac:dyDescent="0.2">
      <c r="A267" s="1"/>
      <c r="B267" s="106"/>
      <c r="C267" s="1"/>
      <c r="D267" s="1"/>
      <c r="E267" s="33"/>
      <c r="F267" s="33"/>
      <c r="G267" s="33"/>
    </row>
    <row r="268" spans="1:7" s="36" customFormat="1" x14ac:dyDescent="0.2">
      <c r="A268" s="1"/>
      <c r="B268" s="106"/>
      <c r="C268" s="1"/>
      <c r="D268" s="1"/>
      <c r="E268" s="33"/>
      <c r="F268" s="33"/>
      <c r="G268" s="33"/>
    </row>
    <row r="269" spans="1:7" s="36" customFormat="1" x14ac:dyDescent="0.2">
      <c r="A269" s="1"/>
      <c r="B269" s="106"/>
      <c r="C269" s="1"/>
      <c r="D269" s="1"/>
      <c r="E269" s="33"/>
      <c r="F269" s="33"/>
      <c r="G269" s="33"/>
    </row>
    <row r="270" spans="1:7" s="36" customFormat="1" x14ac:dyDescent="0.2">
      <c r="A270" s="1"/>
      <c r="B270" s="106"/>
      <c r="C270" s="1"/>
      <c r="D270" s="1"/>
      <c r="E270" s="33"/>
      <c r="F270" s="33"/>
      <c r="G270" s="33"/>
    </row>
    <row r="271" spans="1:7" s="36" customFormat="1" x14ac:dyDescent="0.2">
      <c r="A271" s="1"/>
      <c r="B271" s="106"/>
      <c r="C271" s="1"/>
      <c r="D271" s="1"/>
      <c r="E271" s="33"/>
      <c r="F271" s="33"/>
      <c r="G271" s="33"/>
    </row>
    <row r="272" spans="1:7" s="36" customFormat="1" x14ac:dyDescent="0.2">
      <c r="A272" s="1"/>
      <c r="B272" s="106"/>
      <c r="C272" s="1"/>
      <c r="D272" s="1"/>
      <c r="E272" s="33"/>
      <c r="F272" s="33"/>
      <c r="G272" s="33"/>
    </row>
    <row r="273" spans="1:7" s="36" customFormat="1" x14ac:dyDescent="0.2">
      <c r="A273" s="1"/>
      <c r="B273" s="106"/>
      <c r="C273" s="1"/>
      <c r="D273" s="1"/>
      <c r="E273" s="33"/>
      <c r="F273" s="33"/>
      <c r="G273" s="33"/>
    </row>
    <row r="274" spans="1:7" s="36" customFormat="1" x14ac:dyDescent="0.2">
      <c r="A274" s="1"/>
      <c r="B274" s="106"/>
      <c r="C274" s="1"/>
      <c r="D274" s="1"/>
      <c r="E274" s="33"/>
      <c r="F274" s="33"/>
      <c r="G274" s="33"/>
    </row>
    <row r="275" spans="1:7" s="36" customFormat="1" x14ac:dyDescent="0.2">
      <c r="A275" s="1"/>
      <c r="B275" s="106"/>
      <c r="C275" s="1"/>
      <c r="D275" s="1"/>
      <c r="E275" s="33"/>
      <c r="F275" s="33"/>
      <c r="G275" s="33"/>
    </row>
    <row r="276" spans="1:7" s="36" customFormat="1" x14ac:dyDescent="0.2">
      <c r="A276" s="1"/>
      <c r="B276" s="106"/>
      <c r="C276" s="1"/>
      <c r="D276" s="1"/>
      <c r="E276" s="33"/>
      <c r="F276" s="33"/>
      <c r="G276" s="33"/>
    </row>
    <row r="277" spans="1:7" s="36" customFormat="1" x14ac:dyDescent="0.2">
      <c r="A277" s="1"/>
      <c r="B277" s="106"/>
      <c r="C277" s="1"/>
      <c r="D277" s="1"/>
      <c r="E277" s="33"/>
      <c r="F277" s="33"/>
      <c r="G277" s="33"/>
    </row>
    <row r="278" spans="1:7" s="36" customFormat="1" x14ac:dyDescent="0.2">
      <c r="A278" s="1"/>
      <c r="B278" s="106"/>
      <c r="C278" s="1"/>
      <c r="D278" s="1"/>
      <c r="E278" s="33"/>
      <c r="F278" s="33"/>
      <c r="G278" s="33"/>
    </row>
    <row r="279" spans="1:7" s="36" customFormat="1" x14ac:dyDescent="0.2">
      <c r="A279" s="1"/>
      <c r="B279" s="106"/>
      <c r="C279" s="1"/>
      <c r="D279" s="1"/>
      <c r="E279" s="33"/>
      <c r="F279" s="33"/>
      <c r="G279" s="33"/>
    </row>
    <row r="280" spans="1:7" s="36" customFormat="1" x14ac:dyDescent="0.2">
      <c r="A280" s="1"/>
      <c r="B280" s="106"/>
      <c r="C280" s="1"/>
      <c r="D280" s="1"/>
      <c r="E280" s="33"/>
      <c r="F280" s="33"/>
      <c r="G280" s="33"/>
    </row>
    <row r="281" spans="1:7" s="36" customFormat="1" x14ac:dyDescent="0.2">
      <c r="A281" s="1"/>
      <c r="B281" s="106"/>
      <c r="C281" s="1"/>
      <c r="D281" s="1"/>
      <c r="E281" s="33"/>
      <c r="F281" s="33"/>
      <c r="G281" s="33"/>
    </row>
    <row r="282" spans="1:7" s="36" customFormat="1" x14ac:dyDescent="0.2">
      <c r="A282" s="1"/>
      <c r="B282" s="106"/>
      <c r="C282" s="1"/>
      <c r="D282" s="1"/>
      <c r="E282" s="33"/>
      <c r="F282" s="33"/>
      <c r="G282" s="33"/>
    </row>
    <row r="283" spans="1:7" s="36" customFormat="1" x14ac:dyDescent="0.2">
      <c r="A283" s="1"/>
      <c r="B283" s="106"/>
      <c r="C283" s="1"/>
      <c r="D283" s="1"/>
      <c r="E283" s="33"/>
      <c r="F283" s="33"/>
      <c r="G283" s="33"/>
    </row>
    <row r="284" spans="1:7" s="36" customFormat="1" x14ac:dyDescent="0.2">
      <c r="A284" s="1"/>
      <c r="B284" s="106"/>
      <c r="C284" s="1"/>
      <c r="D284" s="1"/>
      <c r="E284" s="33"/>
      <c r="F284" s="33"/>
      <c r="G284" s="33"/>
    </row>
    <row r="285" spans="1:7" s="36" customFormat="1" x14ac:dyDescent="0.2">
      <c r="A285" s="1"/>
      <c r="B285" s="106"/>
      <c r="C285" s="1"/>
      <c r="D285" s="1"/>
      <c r="E285" s="33"/>
      <c r="F285" s="33"/>
      <c r="G285" s="33"/>
    </row>
    <row r="286" spans="1:7" s="36" customFormat="1" x14ac:dyDescent="0.2">
      <c r="A286" s="1"/>
      <c r="B286" s="106"/>
      <c r="C286" s="1"/>
      <c r="D286" s="1"/>
      <c r="E286" s="33"/>
      <c r="F286" s="33"/>
      <c r="G286" s="33"/>
    </row>
    <row r="287" spans="1:7" s="36" customFormat="1" x14ac:dyDescent="0.2">
      <c r="A287" s="1"/>
      <c r="B287" s="106"/>
      <c r="C287" s="1"/>
      <c r="D287" s="1"/>
      <c r="E287" s="33"/>
      <c r="F287" s="33"/>
      <c r="G287" s="33"/>
    </row>
    <row r="288" spans="1:7" s="36" customFormat="1" x14ac:dyDescent="0.2">
      <c r="A288" s="1"/>
      <c r="B288" s="106"/>
      <c r="C288" s="1"/>
      <c r="D288" s="1"/>
      <c r="E288" s="33"/>
      <c r="F288" s="33"/>
      <c r="G288" s="33"/>
    </row>
    <row r="289" spans="1:7" s="36" customFormat="1" x14ac:dyDescent="0.2">
      <c r="A289" s="1"/>
      <c r="B289" s="106"/>
      <c r="C289" s="1"/>
      <c r="D289" s="1"/>
      <c r="E289" s="33"/>
      <c r="F289" s="33"/>
      <c r="G289" s="33"/>
    </row>
    <row r="290" spans="1:7" s="36" customFormat="1" x14ac:dyDescent="0.2">
      <c r="A290" s="1"/>
      <c r="B290" s="106"/>
      <c r="C290" s="1"/>
      <c r="D290" s="1"/>
      <c r="E290" s="33"/>
      <c r="F290" s="33"/>
      <c r="G290" s="33"/>
    </row>
    <row r="291" spans="1:7" s="36" customFormat="1" x14ac:dyDescent="0.2">
      <c r="A291" s="1"/>
      <c r="B291" s="106"/>
      <c r="C291" s="1"/>
      <c r="D291" s="1"/>
      <c r="E291" s="33"/>
      <c r="F291" s="33"/>
      <c r="G291" s="33"/>
    </row>
    <row r="292" spans="1:7" s="36" customFormat="1" x14ac:dyDescent="0.2">
      <c r="A292" s="1"/>
      <c r="B292" s="106"/>
      <c r="C292" s="1"/>
      <c r="D292" s="1"/>
      <c r="E292" s="33"/>
      <c r="F292" s="33"/>
      <c r="G292" s="33"/>
    </row>
    <row r="293" spans="1:7" s="36" customFormat="1" x14ac:dyDescent="0.2">
      <c r="A293" s="1"/>
      <c r="B293" s="106"/>
      <c r="C293" s="1"/>
      <c r="D293" s="1"/>
      <c r="E293" s="33"/>
      <c r="F293" s="33"/>
      <c r="G293" s="33"/>
    </row>
    <row r="294" spans="1:7" s="36" customFormat="1" x14ac:dyDescent="0.2">
      <c r="A294" s="1"/>
      <c r="B294" s="106"/>
      <c r="C294" s="1"/>
      <c r="D294" s="1"/>
      <c r="E294" s="33"/>
      <c r="F294" s="33"/>
      <c r="G294" s="33"/>
    </row>
    <row r="295" spans="1:7" s="36" customFormat="1" x14ac:dyDescent="0.2">
      <c r="A295" s="1"/>
      <c r="B295" s="106"/>
      <c r="C295" s="1"/>
      <c r="D295" s="1"/>
      <c r="E295" s="33"/>
      <c r="F295" s="33"/>
      <c r="G295" s="33"/>
    </row>
    <row r="296" spans="1:7" s="36" customFormat="1" x14ac:dyDescent="0.2">
      <c r="A296" s="1"/>
      <c r="B296" s="106"/>
      <c r="C296" s="1"/>
      <c r="D296" s="1"/>
      <c r="E296" s="33"/>
      <c r="F296" s="33"/>
      <c r="G296" s="33"/>
    </row>
    <row r="297" spans="1:7" s="36" customFormat="1" x14ac:dyDescent="0.2">
      <c r="A297" s="1"/>
      <c r="B297" s="106"/>
      <c r="C297" s="1"/>
      <c r="D297" s="1"/>
      <c r="E297" s="33"/>
      <c r="F297" s="33"/>
      <c r="G297" s="33"/>
    </row>
    <row r="298" spans="1:7" s="36" customFormat="1" x14ac:dyDescent="0.2">
      <c r="A298" s="1"/>
      <c r="B298" s="106"/>
      <c r="C298" s="1"/>
      <c r="D298" s="1"/>
      <c r="E298" s="33"/>
      <c r="F298" s="33"/>
      <c r="G298" s="33"/>
    </row>
    <row r="299" spans="1:7" s="36" customFormat="1" x14ac:dyDescent="0.2">
      <c r="A299" s="1"/>
      <c r="B299" s="106"/>
      <c r="C299" s="1"/>
      <c r="D299" s="1"/>
      <c r="E299" s="33"/>
      <c r="F299" s="33"/>
      <c r="G299" s="33"/>
    </row>
    <row r="300" spans="1:7" s="36" customFormat="1" x14ac:dyDescent="0.2">
      <c r="A300" s="1"/>
      <c r="B300" s="106"/>
      <c r="C300" s="1"/>
      <c r="D300" s="1"/>
      <c r="E300" s="33"/>
      <c r="F300" s="33"/>
      <c r="G300" s="33"/>
    </row>
    <row r="301" spans="1:7" s="36" customFormat="1" x14ac:dyDescent="0.2">
      <c r="A301" s="1"/>
      <c r="B301" s="106"/>
      <c r="C301" s="1"/>
      <c r="D301" s="1"/>
      <c r="E301" s="33"/>
      <c r="F301" s="33"/>
      <c r="G301" s="33"/>
    </row>
    <row r="302" spans="1:7" s="36" customFormat="1" x14ac:dyDescent="0.2">
      <c r="A302" s="1"/>
      <c r="B302" s="106"/>
      <c r="C302" s="1"/>
      <c r="D302" s="1"/>
      <c r="E302" s="33"/>
      <c r="F302" s="33"/>
      <c r="G302" s="33"/>
    </row>
    <row r="303" spans="1:7" s="36" customFormat="1" x14ac:dyDescent="0.2">
      <c r="A303" s="1"/>
      <c r="B303" s="106"/>
      <c r="C303" s="1"/>
      <c r="D303" s="1"/>
      <c r="E303" s="33"/>
      <c r="F303" s="33"/>
      <c r="G303" s="33"/>
    </row>
    <row r="304" spans="1:7" s="36" customFormat="1" x14ac:dyDescent="0.2">
      <c r="A304" s="1"/>
      <c r="B304" s="106"/>
      <c r="C304" s="1"/>
      <c r="D304" s="1"/>
      <c r="E304" s="33"/>
      <c r="F304" s="33"/>
      <c r="G304" s="33"/>
    </row>
    <row r="305" spans="1:7" s="36" customFormat="1" x14ac:dyDescent="0.2">
      <c r="A305" s="1"/>
      <c r="B305" s="106"/>
      <c r="C305" s="1"/>
      <c r="D305" s="1"/>
      <c r="E305" s="33"/>
      <c r="F305" s="33"/>
      <c r="G305" s="33"/>
    </row>
    <row r="306" spans="1:7" s="36" customFormat="1" x14ac:dyDescent="0.2">
      <c r="A306" s="1"/>
      <c r="B306" s="106"/>
      <c r="C306" s="1"/>
      <c r="D306" s="1"/>
      <c r="E306" s="33"/>
      <c r="F306" s="33"/>
      <c r="G306" s="33"/>
    </row>
    <row r="307" spans="1:7" s="36" customFormat="1" x14ac:dyDescent="0.2">
      <c r="A307" s="1"/>
      <c r="B307" s="106"/>
      <c r="C307" s="1"/>
      <c r="D307" s="1"/>
      <c r="E307" s="33"/>
      <c r="F307" s="33"/>
      <c r="G307" s="33"/>
    </row>
    <row r="308" spans="1:7" s="36" customFormat="1" x14ac:dyDescent="0.2">
      <c r="A308" s="1"/>
      <c r="B308" s="106"/>
      <c r="C308" s="1"/>
      <c r="D308" s="1"/>
      <c r="E308" s="33"/>
      <c r="F308" s="33"/>
      <c r="G308" s="33"/>
    </row>
    <row r="309" spans="1:7" s="36" customFormat="1" x14ac:dyDescent="0.2">
      <c r="A309" s="1"/>
      <c r="B309" s="106"/>
      <c r="C309" s="1"/>
      <c r="D309" s="1"/>
      <c r="E309" s="33"/>
      <c r="F309" s="33"/>
      <c r="G309" s="33"/>
    </row>
    <row r="310" spans="1:7" s="36" customFormat="1" x14ac:dyDescent="0.2">
      <c r="A310" s="1"/>
      <c r="B310" s="106"/>
      <c r="C310" s="1"/>
      <c r="D310" s="1"/>
      <c r="E310" s="33"/>
      <c r="F310" s="33"/>
      <c r="G310" s="33"/>
    </row>
    <row r="311" spans="1:7" s="36" customFormat="1" x14ac:dyDescent="0.2">
      <c r="A311" s="1"/>
      <c r="B311" s="106"/>
      <c r="C311" s="1"/>
      <c r="D311" s="1"/>
      <c r="E311" s="33"/>
      <c r="F311" s="33"/>
      <c r="G311" s="33"/>
    </row>
    <row r="312" spans="1:7" s="36" customFormat="1" x14ac:dyDescent="0.2">
      <c r="A312" s="1"/>
      <c r="B312" s="106"/>
      <c r="C312" s="1"/>
      <c r="D312" s="1"/>
      <c r="E312" s="33"/>
      <c r="F312" s="33"/>
      <c r="G312" s="33"/>
    </row>
    <row r="313" spans="1:7" s="36" customFormat="1" x14ac:dyDescent="0.2">
      <c r="A313" s="1"/>
      <c r="B313" s="106"/>
      <c r="C313" s="1"/>
      <c r="D313" s="1"/>
      <c r="E313" s="33"/>
      <c r="F313" s="33"/>
      <c r="G313" s="33"/>
    </row>
    <row r="314" spans="1:7" s="36" customFormat="1" x14ac:dyDescent="0.2">
      <c r="A314" s="1"/>
      <c r="B314" s="106"/>
      <c r="C314" s="1"/>
      <c r="D314" s="1"/>
      <c r="E314" s="33"/>
      <c r="F314" s="33"/>
      <c r="G314" s="33"/>
    </row>
    <row r="315" spans="1:7" s="36" customFormat="1" x14ac:dyDescent="0.2">
      <c r="A315" s="1"/>
      <c r="B315" s="106"/>
      <c r="C315" s="1"/>
      <c r="D315" s="1"/>
      <c r="E315" s="33"/>
      <c r="F315" s="33"/>
      <c r="G315" s="33"/>
    </row>
    <row r="316" spans="1:7" s="36" customFormat="1" x14ac:dyDescent="0.2">
      <c r="A316" s="1"/>
      <c r="B316" s="106"/>
      <c r="C316" s="1"/>
      <c r="D316" s="1"/>
      <c r="E316" s="33"/>
      <c r="F316" s="33"/>
      <c r="G316" s="33"/>
    </row>
    <row r="317" spans="1:7" s="36" customFormat="1" x14ac:dyDescent="0.2">
      <c r="A317" s="1"/>
      <c r="B317" s="106"/>
      <c r="C317" s="1"/>
      <c r="D317" s="1"/>
      <c r="E317" s="33"/>
      <c r="F317" s="33"/>
      <c r="G317" s="33"/>
    </row>
    <row r="318" spans="1:7" s="36" customFormat="1" x14ac:dyDescent="0.2">
      <c r="A318" s="1"/>
      <c r="B318" s="106"/>
      <c r="C318" s="1"/>
      <c r="D318" s="1"/>
      <c r="E318" s="33"/>
      <c r="F318" s="33"/>
      <c r="G318" s="33"/>
    </row>
    <row r="319" spans="1:7" s="36" customFormat="1" x14ac:dyDescent="0.2">
      <c r="A319" s="1"/>
      <c r="B319" s="106"/>
      <c r="C319" s="1"/>
      <c r="D319" s="1"/>
      <c r="E319" s="33"/>
      <c r="F319" s="33"/>
      <c r="G319" s="33"/>
    </row>
    <row r="320" spans="1:7" s="36" customFormat="1" x14ac:dyDescent="0.2">
      <c r="A320" s="1"/>
      <c r="B320" s="106"/>
      <c r="C320" s="1"/>
      <c r="D320" s="1"/>
      <c r="E320" s="33"/>
      <c r="F320" s="33"/>
      <c r="G320" s="33"/>
    </row>
    <row r="321" spans="1:7" s="36" customFormat="1" x14ac:dyDescent="0.2">
      <c r="A321" s="1"/>
      <c r="B321" s="106"/>
      <c r="C321" s="1"/>
      <c r="D321" s="1"/>
      <c r="E321" s="33"/>
      <c r="F321" s="33"/>
      <c r="G321" s="33"/>
    </row>
    <row r="322" spans="1:7" s="36" customFormat="1" x14ac:dyDescent="0.2">
      <c r="A322" s="1"/>
      <c r="B322" s="106"/>
      <c r="C322" s="1"/>
      <c r="D322" s="1"/>
      <c r="E322" s="33"/>
      <c r="F322" s="33"/>
      <c r="G322" s="33"/>
    </row>
    <row r="323" spans="1:7" s="36" customFormat="1" x14ac:dyDescent="0.2">
      <c r="A323" s="1"/>
      <c r="B323" s="106"/>
      <c r="C323" s="1"/>
      <c r="D323" s="1"/>
      <c r="E323" s="33"/>
      <c r="F323" s="33"/>
      <c r="G323" s="33"/>
    </row>
    <row r="324" spans="1:7" s="36" customFormat="1" x14ac:dyDescent="0.2">
      <c r="A324" s="1"/>
      <c r="B324" s="106"/>
      <c r="C324" s="1"/>
      <c r="D324" s="1"/>
      <c r="E324" s="33"/>
      <c r="F324" s="33"/>
      <c r="G324" s="33"/>
    </row>
    <row r="325" spans="1:7" s="36" customFormat="1" x14ac:dyDescent="0.2">
      <c r="A325" s="1"/>
      <c r="B325" s="106"/>
      <c r="C325" s="1"/>
      <c r="D325" s="1"/>
      <c r="E325" s="33"/>
      <c r="F325" s="33"/>
      <c r="G325" s="33"/>
    </row>
    <row r="326" spans="1:7" s="36" customFormat="1" x14ac:dyDescent="0.2">
      <c r="A326" s="1"/>
      <c r="B326" s="106"/>
      <c r="C326" s="1"/>
      <c r="D326" s="1"/>
      <c r="E326" s="33"/>
      <c r="F326" s="33"/>
      <c r="G326" s="33"/>
    </row>
    <row r="327" spans="1:7" s="36" customFormat="1" x14ac:dyDescent="0.2">
      <c r="A327" s="1"/>
      <c r="B327" s="106"/>
      <c r="C327" s="1"/>
      <c r="D327" s="1"/>
      <c r="E327" s="33"/>
      <c r="F327" s="33"/>
      <c r="G327" s="33"/>
    </row>
    <row r="328" spans="1:7" s="36" customFormat="1" x14ac:dyDescent="0.2">
      <c r="A328" s="1"/>
      <c r="B328" s="106"/>
      <c r="C328" s="1"/>
      <c r="D328" s="1"/>
      <c r="E328" s="33"/>
      <c r="F328" s="33"/>
      <c r="G328" s="33"/>
    </row>
    <row r="329" spans="1:7" s="36" customFormat="1" x14ac:dyDescent="0.2">
      <c r="A329" s="1"/>
      <c r="B329" s="106"/>
      <c r="C329" s="1"/>
      <c r="D329" s="1"/>
      <c r="E329" s="33"/>
      <c r="F329" s="33"/>
      <c r="G329" s="33"/>
    </row>
    <row r="330" spans="1:7" s="36" customFormat="1" x14ac:dyDescent="0.2">
      <c r="A330" s="1"/>
      <c r="B330" s="106"/>
      <c r="C330" s="1"/>
      <c r="D330" s="1"/>
      <c r="E330" s="33"/>
      <c r="F330" s="33"/>
      <c r="G330" s="33"/>
    </row>
    <row r="331" spans="1:7" s="36" customFormat="1" x14ac:dyDescent="0.2">
      <c r="A331" s="1"/>
      <c r="B331" s="106"/>
      <c r="C331" s="1"/>
      <c r="D331" s="1"/>
      <c r="E331" s="33"/>
      <c r="F331" s="33"/>
      <c r="G331" s="33"/>
    </row>
    <row r="332" spans="1:7" s="36" customFormat="1" x14ac:dyDescent="0.2">
      <c r="A332" s="1"/>
      <c r="B332" s="106"/>
      <c r="C332" s="1"/>
      <c r="D332" s="1"/>
      <c r="E332" s="33"/>
      <c r="F332" s="33"/>
      <c r="G332" s="33"/>
    </row>
    <row r="333" spans="1:7" s="36" customFormat="1" x14ac:dyDescent="0.2">
      <c r="A333" s="1"/>
      <c r="B333" s="106"/>
      <c r="C333" s="1"/>
      <c r="D333" s="1"/>
      <c r="E333" s="33"/>
      <c r="F333" s="33"/>
      <c r="G333" s="33"/>
    </row>
    <row r="334" spans="1:7" s="36" customFormat="1" x14ac:dyDescent="0.2">
      <c r="A334" s="1"/>
      <c r="B334" s="106"/>
      <c r="C334" s="1"/>
      <c r="D334" s="1"/>
      <c r="E334" s="33"/>
      <c r="F334" s="33"/>
      <c r="G334" s="33"/>
    </row>
    <row r="335" spans="1:7" s="36" customFormat="1" x14ac:dyDescent="0.2">
      <c r="A335" s="1"/>
      <c r="B335" s="106"/>
      <c r="C335" s="1"/>
      <c r="D335" s="1"/>
      <c r="E335" s="33"/>
      <c r="F335" s="33"/>
      <c r="G335" s="33"/>
    </row>
    <row r="336" spans="1:7" s="36" customFormat="1" x14ac:dyDescent="0.2">
      <c r="A336" s="1"/>
      <c r="B336" s="106"/>
      <c r="C336" s="1"/>
      <c r="D336" s="1"/>
      <c r="E336" s="33"/>
      <c r="F336" s="33"/>
      <c r="G336" s="33"/>
    </row>
    <row r="337" spans="1:7" s="36" customFormat="1" x14ac:dyDescent="0.2">
      <c r="A337" s="1"/>
      <c r="B337" s="106"/>
      <c r="C337" s="1"/>
      <c r="D337" s="1"/>
      <c r="E337" s="33"/>
      <c r="F337" s="33"/>
      <c r="G337" s="33"/>
    </row>
    <row r="338" spans="1:7" s="36" customFormat="1" x14ac:dyDescent="0.2">
      <c r="A338" s="1"/>
      <c r="B338" s="106"/>
      <c r="C338" s="1"/>
      <c r="D338" s="1"/>
      <c r="E338" s="33"/>
      <c r="F338" s="33"/>
      <c r="G338" s="33"/>
    </row>
    <row r="339" spans="1:7" s="36" customFormat="1" x14ac:dyDescent="0.2">
      <c r="A339" s="1"/>
      <c r="B339" s="106"/>
      <c r="C339" s="1"/>
      <c r="D339" s="1"/>
      <c r="E339" s="33"/>
      <c r="F339" s="33"/>
      <c r="G339" s="33"/>
    </row>
    <row r="340" spans="1:7" s="36" customFormat="1" x14ac:dyDescent="0.2">
      <c r="A340" s="1"/>
      <c r="B340" s="106"/>
      <c r="C340" s="1"/>
      <c r="D340" s="1"/>
      <c r="E340" s="33"/>
      <c r="F340" s="33"/>
      <c r="G340" s="33"/>
    </row>
    <row r="341" spans="1:7" s="36" customFormat="1" x14ac:dyDescent="0.2">
      <c r="A341" s="1"/>
      <c r="B341" s="106"/>
      <c r="C341" s="1"/>
      <c r="D341" s="1"/>
      <c r="E341" s="33"/>
      <c r="F341" s="33"/>
      <c r="G341" s="33"/>
    </row>
    <row r="342" spans="1:7" s="36" customFormat="1" x14ac:dyDescent="0.2">
      <c r="A342" s="1"/>
      <c r="B342" s="106"/>
      <c r="C342" s="1"/>
      <c r="D342" s="1"/>
      <c r="E342" s="33"/>
      <c r="F342" s="33"/>
      <c r="G342" s="33"/>
    </row>
    <row r="343" spans="1:7" s="36" customFormat="1" x14ac:dyDescent="0.2">
      <c r="A343" s="1"/>
      <c r="B343" s="106"/>
      <c r="C343" s="1"/>
      <c r="D343" s="1"/>
      <c r="E343" s="33"/>
      <c r="F343" s="33"/>
      <c r="G343" s="33"/>
    </row>
    <row r="344" spans="1:7" s="36" customFormat="1" x14ac:dyDescent="0.2">
      <c r="A344" s="1"/>
      <c r="B344" s="106"/>
      <c r="C344" s="1"/>
      <c r="D344" s="1"/>
      <c r="E344" s="33"/>
      <c r="F344" s="33"/>
      <c r="G344" s="33"/>
    </row>
    <row r="345" spans="1:7" s="36" customFormat="1" x14ac:dyDescent="0.2">
      <c r="A345" s="1"/>
      <c r="B345" s="106"/>
      <c r="C345" s="1"/>
      <c r="D345" s="1"/>
      <c r="E345" s="33"/>
      <c r="F345" s="33"/>
      <c r="G345" s="33"/>
    </row>
    <row r="346" spans="1:7" s="36" customFormat="1" x14ac:dyDescent="0.2">
      <c r="A346" s="1"/>
      <c r="B346" s="106"/>
      <c r="C346" s="1"/>
      <c r="D346" s="1"/>
      <c r="E346" s="33"/>
      <c r="F346" s="33"/>
      <c r="G346" s="33"/>
    </row>
    <row r="347" spans="1:7" s="36" customFormat="1" x14ac:dyDescent="0.2">
      <c r="A347" s="1"/>
      <c r="B347" s="106"/>
      <c r="C347" s="1"/>
      <c r="D347" s="1"/>
      <c r="E347" s="33"/>
      <c r="F347" s="33"/>
      <c r="G347" s="33"/>
    </row>
    <row r="348" spans="1:7" s="36" customFormat="1" x14ac:dyDescent="0.2">
      <c r="A348" s="1"/>
      <c r="B348" s="106"/>
      <c r="C348" s="1"/>
      <c r="D348" s="1"/>
      <c r="E348" s="33"/>
      <c r="F348" s="33"/>
      <c r="G348" s="33"/>
    </row>
    <row r="349" spans="1:7" s="36" customFormat="1" x14ac:dyDescent="0.2">
      <c r="A349" s="1"/>
      <c r="B349" s="106"/>
      <c r="C349" s="1"/>
      <c r="D349" s="1"/>
      <c r="E349" s="33"/>
      <c r="F349" s="33"/>
      <c r="G349" s="33"/>
    </row>
    <row r="350" spans="1:7" s="36" customFormat="1" x14ac:dyDescent="0.2">
      <c r="A350" s="1"/>
      <c r="B350" s="106"/>
      <c r="C350" s="1"/>
      <c r="D350" s="1"/>
      <c r="E350" s="33"/>
      <c r="F350" s="33"/>
      <c r="G350" s="33"/>
    </row>
    <row r="351" spans="1:7" s="36" customFormat="1" x14ac:dyDescent="0.2">
      <c r="A351" s="1"/>
      <c r="B351" s="106"/>
      <c r="C351" s="1"/>
      <c r="D351" s="1"/>
      <c r="E351" s="33"/>
      <c r="F351" s="33"/>
      <c r="G351" s="33"/>
    </row>
    <row r="352" spans="1:7" s="36" customFormat="1" x14ac:dyDescent="0.2">
      <c r="A352" s="1"/>
      <c r="B352" s="106"/>
      <c r="C352" s="1"/>
      <c r="D352" s="1"/>
      <c r="E352" s="33"/>
      <c r="F352" s="33"/>
      <c r="G352" s="33"/>
    </row>
    <row r="353" spans="1:7" s="36" customFormat="1" x14ac:dyDescent="0.2">
      <c r="A353" s="1"/>
      <c r="B353" s="106"/>
      <c r="C353" s="1"/>
      <c r="D353" s="1"/>
      <c r="E353" s="33"/>
      <c r="F353" s="33"/>
      <c r="G353" s="33"/>
    </row>
    <row r="354" spans="1:7" s="36" customFormat="1" x14ac:dyDescent="0.2">
      <c r="A354" s="1"/>
      <c r="B354" s="106"/>
      <c r="C354" s="1"/>
      <c r="D354" s="1"/>
      <c r="E354" s="33"/>
      <c r="F354" s="33"/>
      <c r="G354" s="33"/>
    </row>
    <row r="355" spans="1:7" s="36" customFormat="1" x14ac:dyDescent="0.2">
      <c r="A355" s="1"/>
      <c r="B355" s="106"/>
      <c r="C355" s="1"/>
      <c r="D355" s="1"/>
      <c r="E355" s="33"/>
      <c r="F355" s="33"/>
      <c r="G355" s="33"/>
    </row>
    <row r="356" spans="1:7" s="36" customFormat="1" x14ac:dyDescent="0.2">
      <c r="A356" s="1"/>
      <c r="B356" s="106"/>
      <c r="C356" s="1"/>
      <c r="D356" s="1"/>
      <c r="E356" s="33"/>
      <c r="F356" s="33"/>
      <c r="G356" s="33"/>
    </row>
    <row r="357" spans="1:7" s="36" customFormat="1" x14ac:dyDescent="0.2">
      <c r="A357" s="1"/>
      <c r="B357" s="106"/>
      <c r="C357" s="1"/>
      <c r="D357" s="1"/>
      <c r="E357" s="33"/>
      <c r="F357" s="33"/>
      <c r="G357" s="33"/>
    </row>
    <row r="358" spans="1:7" s="36" customFormat="1" x14ac:dyDescent="0.2">
      <c r="A358" s="1"/>
      <c r="B358" s="106"/>
      <c r="C358" s="1"/>
      <c r="D358" s="1"/>
      <c r="E358" s="33"/>
      <c r="F358" s="33"/>
      <c r="G358" s="33"/>
    </row>
    <row r="359" spans="1:7" s="36" customFormat="1" x14ac:dyDescent="0.2">
      <c r="A359" s="1"/>
      <c r="B359" s="106"/>
      <c r="C359" s="1"/>
      <c r="D359" s="1"/>
      <c r="E359" s="33"/>
      <c r="F359" s="33"/>
      <c r="G359" s="33"/>
    </row>
    <row r="360" spans="1:7" s="36" customFormat="1" x14ac:dyDescent="0.2">
      <c r="A360" s="1"/>
      <c r="B360" s="106"/>
      <c r="C360" s="1"/>
      <c r="D360" s="1"/>
      <c r="E360" s="33"/>
      <c r="F360" s="33"/>
      <c r="G360" s="33"/>
    </row>
    <row r="361" spans="1:7" s="36" customFormat="1" x14ac:dyDescent="0.2">
      <c r="A361" s="1"/>
      <c r="B361" s="106"/>
      <c r="C361" s="1"/>
      <c r="D361" s="1"/>
      <c r="E361" s="33"/>
      <c r="F361" s="33"/>
      <c r="G361" s="33"/>
    </row>
    <row r="362" spans="1:7" s="36" customFormat="1" x14ac:dyDescent="0.2">
      <c r="A362" s="1"/>
      <c r="B362" s="106"/>
      <c r="C362" s="1"/>
      <c r="D362" s="1"/>
      <c r="E362" s="33"/>
      <c r="F362" s="33"/>
      <c r="G362" s="33"/>
    </row>
    <row r="363" spans="1:7" s="36" customFormat="1" x14ac:dyDescent="0.2">
      <c r="A363" s="1"/>
      <c r="B363" s="106"/>
      <c r="C363" s="1"/>
      <c r="D363" s="1"/>
      <c r="E363" s="33"/>
      <c r="F363" s="33"/>
      <c r="G363" s="33"/>
    </row>
    <row r="364" spans="1:7" s="36" customFormat="1" x14ac:dyDescent="0.2">
      <c r="A364" s="1"/>
      <c r="B364" s="106"/>
      <c r="C364" s="1"/>
      <c r="D364" s="1"/>
      <c r="E364" s="33"/>
      <c r="F364" s="33"/>
      <c r="G364" s="33"/>
    </row>
    <row r="365" spans="1:7" s="36" customFormat="1" x14ac:dyDescent="0.2">
      <c r="A365" s="1"/>
      <c r="B365" s="106"/>
      <c r="C365" s="1"/>
      <c r="D365" s="1"/>
      <c r="E365" s="33"/>
      <c r="F365" s="33"/>
      <c r="G365" s="33"/>
    </row>
    <row r="366" spans="1:7" s="36" customFormat="1" x14ac:dyDescent="0.2">
      <c r="A366" s="1"/>
      <c r="B366" s="106"/>
      <c r="C366" s="1"/>
      <c r="D366" s="1"/>
      <c r="E366" s="33"/>
      <c r="F366" s="33"/>
      <c r="G366" s="33"/>
    </row>
    <row r="367" spans="1:7" s="36" customFormat="1" x14ac:dyDescent="0.2">
      <c r="A367" s="1"/>
      <c r="B367" s="106"/>
      <c r="C367" s="1"/>
      <c r="D367" s="1"/>
      <c r="E367" s="33"/>
      <c r="F367" s="33"/>
      <c r="G367" s="33"/>
    </row>
    <row r="368" spans="1:7" s="36" customFormat="1" x14ac:dyDescent="0.2">
      <c r="A368" s="1"/>
      <c r="B368" s="106"/>
      <c r="C368" s="1"/>
      <c r="D368" s="1"/>
      <c r="E368" s="33"/>
      <c r="F368" s="33"/>
      <c r="G368" s="33"/>
    </row>
    <row r="369" spans="1:7" s="36" customFormat="1" x14ac:dyDescent="0.2">
      <c r="A369" s="1"/>
      <c r="B369" s="106"/>
      <c r="C369" s="1"/>
      <c r="D369" s="1"/>
      <c r="E369" s="33"/>
      <c r="F369" s="33"/>
      <c r="G369" s="33"/>
    </row>
    <row r="370" spans="1:7" s="36" customFormat="1" x14ac:dyDescent="0.2">
      <c r="A370" s="1"/>
      <c r="B370" s="106"/>
      <c r="C370" s="1"/>
      <c r="D370" s="1"/>
      <c r="E370" s="33"/>
      <c r="F370" s="33"/>
      <c r="G370" s="33"/>
    </row>
    <row r="371" spans="1:7" s="36" customFormat="1" x14ac:dyDescent="0.2">
      <c r="A371" s="1"/>
      <c r="B371" s="106"/>
      <c r="C371" s="1"/>
      <c r="D371" s="1"/>
      <c r="E371" s="33"/>
      <c r="F371" s="33"/>
      <c r="G371" s="33"/>
    </row>
    <row r="372" spans="1:7" s="36" customFormat="1" x14ac:dyDescent="0.2">
      <c r="A372" s="1"/>
      <c r="B372" s="106"/>
      <c r="C372" s="1"/>
      <c r="D372" s="1"/>
      <c r="E372" s="33"/>
      <c r="F372" s="33"/>
      <c r="G372" s="33"/>
    </row>
    <row r="373" spans="1:7" s="36" customFormat="1" x14ac:dyDescent="0.2">
      <c r="A373" s="1"/>
      <c r="B373" s="106"/>
      <c r="C373" s="1"/>
      <c r="D373" s="1"/>
      <c r="E373" s="33"/>
      <c r="F373" s="33"/>
      <c r="G373" s="33"/>
    </row>
    <row r="374" spans="1:7" s="36" customFormat="1" x14ac:dyDescent="0.2">
      <c r="A374" s="1"/>
      <c r="B374" s="106"/>
      <c r="C374" s="1"/>
      <c r="D374" s="1"/>
      <c r="E374" s="33"/>
      <c r="F374" s="33"/>
      <c r="G374" s="33"/>
    </row>
    <row r="375" spans="1:7" s="36" customFormat="1" x14ac:dyDescent="0.2">
      <c r="A375" s="1"/>
      <c r="B375" s="106"/>
      <c r="C375" s="1"/>
      <c r="D375" s="1"/>
      <c r="E375" s="33"/>
      <c r="F375" s="33"/>
      <c r="G375" s="33"/>
    </row>
    <row r="376" spans="1:7" s="36" customFormat="1" x14ac:dyDescent="0.2">
      <c r="A376" s="1"/>
      <c r="B376" s="106"/>
      <c r="C376" s="1"/>
      <c r="D376" s="1"/>
      <c r="E376" s="33"/>
      <c r="F376" s="33"/>
      <c r="G376" s="33"/>
    </row>
    <row r="377" spans="1:7" s="36" customFormat="1" x14ac:dyDescent="0.2">
      <c r="A377" s="1"/>
      <c r="B377" s="106"/>
      <c r="C377" s="1"/>
      <c r="D377" s="1"/>
      <c r="E377" s="33"/>
      <c r="F377" s="33"/>
      <c r="G377" s="33"/>
    </row>
    <row r="378" spans="1:7" s="36" customFormat="1" x14ac:dyDescent="0.2">
      <c r="A378" s="1"/>
      <c r="B378" s="106"/>
      <c r="C378" s="1"/>
      <c r="D378" s="1"/>
      <c r="E378" s="33"/>
      <c r="F378" s="33"/>
      <c r="G378" s="33"/>
    </row>
    <row r="379" spans="1:7" s="36" customFormat="1" x14ac:dyDescent="0.2">
      <c r="A379" s="1"/>
      <c r="B379" s="106"/>
      <c r="C379" s="1"/>
      <c r="D379" s="1"/>
      <c r="E379" s="33"/>
      <c r="F379" s="33"/>
      <c r="G379" s="33"/>
    </row>
    <row r="380" spans="1:7" s="36" customFormat="1" x14ac:dyDescent="0.2">
      <c r="A380" s="1"/>
      <c r="B380" s="106"/>
      <c r="C380" s="1"/>
      <c r="D380" s="1"/>
      <c r="E380" s="33"/>
      <c r="F380" s="33"/>
      <c r="G380" s="33"/>
    </row>
    <row r="381" spans="1:7" s="36" customFormat="1" x14ac:dyDescent="0.2">
      <c r="A381" s="1"/>
      <c r="B381" s="106"/>
      <c r="C381" s="1"/>
      <c r="D381" s="1"/>
      <c r="E381" s="33"/>
      <c r="F381" s="33"/>
      <c r="G381" s="33"/>
    </row>
    <row r="382" spans="1:7" s="36" customFormat="1" x14ac:dyDescent="0.2">
      <c r="A382" s="1"/>
      <c r="B382" s="106"/>
      <c r="C382" s="1"/>
      <c r="D382" s="1"/>
      <c r="E382" s="33"/>
      <c r="F382" s="33"/>
      <c r="G382" s="33"/>
    </row>
    <row r="383" spans="1:7" s="36" customFormat="1" x14ac:dyDescent="0.2">
      <c r="A383" s="1"/>
      <c r="B383" s="106"/>
      <c r="C383" s="1"/>
      <c r="D383" s="1"/>
      <c r="E383" s="33"/>
      <c r="F383" s="33"/>
      <c r="G383" s="33"/>
    </row>
    <row r="384" spans="1:7" s="36" customFormat="1" x14ac:dyDescent="0.2">
      <c r="A384" s="1"/>
      <c r="B384" s="106"/>
      <c r="C384" s="1"/>
      <c r="D384" s="1"/>
      <c r="E384" s="33"/>
      <c r="F384" s="33"/>
      <c r="G384" s="33"/>
    </row>
    <row r="385" spans="1:7" s="36" customFormat="1" x14ac:dyDescent="0.2">
      <c r="A385" s="1"/>
      <c r="B385" s="106"/>
      <c r="C385" s="1"/>
      <c r="D385" s="1"/>
      <c r="E385" s="33"/>
      <c r="F385" s="33"/>
      <c r="G385" s="33"/>
    </row>
    <row r="386" spans="1:7" s="36" customFormat="1" x14ac:dyDescent="0.2">
      <c r="A386" s="1"/>
      <c r="B386" s="106"/>
      <c r="C386" s="1"/>
      <c r="D386" s="1"/>
      <c r="E386" s="33"/>
      <c r="F386" s="33"/>
      <c r="G386" s="33"/>
    </row>
    <row r="387" spans="1:7" s="36" customFormat="1" x14ac:dyDescent="0.2">
      <c r="A387" s="1"/>
      <c r="B387" s="106"/>
      <c r="C387" s="1"/>
      <c r="D387" s="1"/>
      <c r="E387" s="33"/>
      <c r="F387" s="33"/>
      <c r="G387" s="33"/>
    </row>
    <row r="388" spans="1:7" s="36" customFormat="1" x14ac:dyDescent="0.2">
      <c r="A388" s="1"/>
      <c r="B388" s="106"/>
      <c r="C388" s="1"/>
      <c r="D388" s="1"/>
      <c r="E388" s="33"/>
      <c r="F388" s="33"/>
      <c r="G388" s="33"/>
    </row>
    <row r="389" spans="1:7" s="36" customFormat="1" x14ac:dyDescent="0.2">
      <c r="A389" s="1"/>
      <c r="B389" s="106"/>
      <c r="C389" s="1"/>
      <c r="D389" s="1"/>
      <c r="E389" s="33"/>
      <c r="F389" s="33"/>
      <c r="G389" s="33"/>
    </row>
    <row r="390" spans="1:7" s="36" customFormat="1" x14ac:dyDescent="0.2">
      <c r="A390" s="1"/>
      <c r="B390" s="106"/>
      <c r="C390" s="1"/>
      <c r="D390" s="1"/>
      <c r="E390" s="33"/>
      <c r="F390" s="33"/>
      <c r="G390" s="33"/>
    </row>
    <row r="391" spans="1:7" s="36" customFormat="1" x14ac:dyDescent="0.2">
      <c r="A391" s="1"/>
      <c r="B391" s="106"/>
      <c r="C391" s="1"/>
      <c r="D391" s="1"/>
      <c r="E391" s="33"/>
      <c r="F391" s="33"/>
      <c r="G391" s="33"/>
    </row>
    <row r="392" spans="1:7" s="36" customFormat="1" x14ac:dyDescent="0.2">
      <c r="A392" s="1"/>
      <c r="B392" s="106"/>
      <c r="C392" s="1"/>
      <c r="D392" s="1"/>
      <c r="E392" s="33"/>
      <c r="F392" s="33"/>
      <c r="G392" s="33"/>
    </row>
    <row r="393" spans="1:7" s="36" customFormat="1" x14ac:dyDescent="0.2">
      <c r="A393" s="1"/>
      <c r="B393" s="106"/>
      <c r="C393" s="1"/>
      <c r="D393" s="1"/>
      <c r="E393" s="33"/>
      <c r="F393" s="33"/>
      <c r="G393" s="33"/>
    </row>
    <row r="394" spans="1:7" s="36" customFormat="1" x14ac:dyDescent="0.2">
      <c r="A394" s="1"/>
      <c r="B394" s="106"/>
      <c r="C394" s="1"/>
      <c r="D394" s="1"/>
      <c r="E394" s="33"/>
      <c r="F394" s="33"/>
      <c r="G394" s="33"/>
    </row>
    <row r="395" spans="1:7" s="36" customFormat="1" x14ac:dyDescent="0.2">
      <c r="A395" s="1"/>
      <c r="B395" s="106"/>
      <c r="C395" s="1"/>
      <c r="D395" s="1"/>
      <c r="E395" s="33"/>
      <c r="F395" s="33"/>
      <c r="G395" s="33"/>
    </row>
    <row r="396" spans="1:7" s="36" customFormat="1" x14ac:dyDescent="0.2">
      <c r="A396" s="1"/>
      <c r="B396" s="106"/>
      <c r="C396" s="1"/>
      <c r="D396" s="1"/>
      <c r="E396" s="33"/>
      <c r="F396" s="33"/>
      <c r="G396" s="33"/>
    </row>
    <row r="397" spans="1:7" s="36" customFormat="1" x14ac:dyDescent="0.2">
      <c r="A397" s="1"/>
      <c r="B397" s="106"/>
      <c r="C397" s="1"/>
      <c r="D397" s="1"/>
      <c r="E397" s="33"/>
      <c r="F397" s="33"/>
      <c r="G397" s="33"/>
    </row>
    <row r="398" spans="1:7" s="36" customFormat="1" x14ac:dyDescent="0.2">
      <c r="A398" s="1"/>
      <c r="B398" s="106"/>
      <c r="C398" s="1"/>
      <c r="D398" s="1"/>
      <c r="E398" s="33"/>
      <c r="F398" s="33"/>
      <c r="G398" s="33"/>
    </row>
    <row r="399" spans="1:7" s="36" customFormat="1" x14ac:dyDescent="0.2">
      <c r="A399" s="1"/>
      <c r="B399" s="106"/>
      <c r="C399" s="1"/>
      <c r="D399" s="1"/>
      <c r="E399" s="33"/>
      <c r="F399" s="33"/>
      <c r="G399" s="33"/>
    </row>
    <row r="400" spans="1:7" s="36" customFormat="1" x14ac:dyDescent="0.2">
      <c r="A400" s="1"/>
      <c r="B400" s="106"/>
      <c r="C400" s="1"/>
      <c r="D400" s="1"/>
      <c r="E400" s="33"/>
      <c r="F400" s="33"/>
      <c r="G400" s="33"/>
    </row>
    <row r="401" spans="1:7" s="36" customFormat="1" x14ac:dyDescent="0.2">
      <c r="A401" s="1"/>
      <c r="B401" s="106"/>
      <c r="C401" s="1"/>
      <c r="D401" s="1"/>
      <c r="E401" s="33"/>
      <c r="F401" s="33"/>
      <c r="G401" s="33"/>
    </row>
    <row r="402" spans="1:7" s="36" customFormat="1" x14ac:dyDescent="0.2">
      <c r="A402" s="1"/>
      <c r="B402" s="106"/>
      <c r="C402" s="1"/>
      <c r="D402" s="1"/>
      <c r="E402" s="33"/>
      <c r="F402" s="33"/>
      <c r="G402" s="33"/>
    </row>
    <row r="403" spans="1:7" s="36" customFormat="1" x14ac:dyDescent="0.2">
      <c r="A403" s="1"/>
      <c r="B403" s="106"/>
      <c r="C403" s="1"/>
      <c r="D403" s="1"/>
      <c r="E403" s="33"/>
      <c r="F403" s="33"/>
      <c r="G403" s="33"/>
    </row>
    <row r="404" spans="1:7" s="36" customFormat="1" x14ac:dyDescent="0.2">
      <c r="A404" s="1"/>
      <c r="B404" s="106"/>
      <c r="C404" s="1"/>
      <c r="D404" s="1"/>
      <c r="E404" s="33"/>
      <c r="F404" s="33"/>
      <c r="G404" s="33"/>
    </row>
    <row r="405" spans="1:7" s="36" customFormat="1" x14ac:dyDescent="0.2">
      <c r="A405" s="1"/>
      <c r="B405" s="106"/>
      <c r="C405" s="1"/>
      <c r="D405" s="1"/>
      <c r="E405" s="33"/>
      <c r="F405" s="33"/>
      <c r="G405" s="33"/>
    </row>
    <row r="406" spans="1:7" s="36" customFormat="1" x14ac:dyDescent="0.2">
      <c r="A406" s="1"/>
      <c r="B406" s="106"/>
      <c r="C406" s="1"/>
      <c r="D406" s="1"/>
      <c r="E406" s="33"/>
      <c r="F406" s="33"/>
      <c r="G406" s="33"/>
    </row>
    <row r="407" spans="1:7" s="36" customFormat="1" x14ac:dyDescent="0.2">
      <c r="A407" s="1"/>
      <c r="B407" s="106"/>
      <c r="C407" s="1"/>
      <c r="D407" s="1"/>
      <c r="E407" s="33"/>
      <c r="F407" s="33"/>
      <c r="G407" s="33"/>
    </row>
    <row r="408" spans="1:7" s="36" customFormat="1" x14ac:dyDescent="0.2">
      <c r="A408" s="1"/>
      <c r="B408" s="106"/>
      <c r="C408" s="1"/>
      <c r="D408" s="1"/>
      <c r="E408" s="33"/>
      <c r="F408" s="33"/>
      <c r="G408" s="33"/>
    </row>
    <row r="409" spans="1:7" s="36" customFormat="1" x14ac:dyDescent="0.2">
      <c r="A409" s="1"/>
      <c r="B409" s="106"/>
      <c r="C409" s="1"/>
      <c r="D409" s="1"/>
      <c r="E409" s="33"/>
      <c r="F409" s="33"/>
      <c r="G409" s="33"/>
    </row>
    <row r="410" spans="1:7" s="36" customFormat="1" x14ac:dyDescent="0.2">
      <c r="A410" s="1"/>
      <c r="B410" s="106"/>
      <c r="C410" s="1"/>
      <c r="D410" s="1"/>
      <c r="E410" s="33"/>
      <c r="F410" s="33"/>
      <c r="G410" s="33"/>
    </row>
    <row r="411" spans="1:7" s="36" customFormat="1" x14ac:dyDescent="0.2">
      <c r="A411" s="1"/>
      <c r="B411" s="106"/>
      <c r="C411" s="1"/>
      <c r="D411" s="1"/>
      <c r="E411" s="33"/>
      <c r="F411" s="33"/>
      <c r="G411" s="33"/>
    </row>
    <row r="412" spans="1:7" s="36" customFormat="1" x14ac:dyDescent="0.2">
      <c r="A412" s="1"/>
      <c r="B412" s="106"/>
      <c r="C412" s="1"/>
      <c r="D412" s="1"/>
      <c r="E412" s="33"/>
      <c r="F412" s="33"/>
      <c r="G412" s="33"/>
    </row>
    <row r="413" spans="1:7" s="36" customFormat="1" x14ac:dyDescent="0.2">
      <c r="A413" s="1"/>
      <c r="B413" s="106"/>
      <c r="C413" s="1"/>
      <c r="D413" s="1"/>
      <c r="E413" s="33"/>
      <c r="F413" s="33"/>
      <c r="G413" s="33"/>
    </row>
    <row r="414" spans="1:7" s="36" customFormat="1" x14ac:dyDescent="0.2">
      <c r="A414" s="1"/>
      <c r="B414" s="106"/>
      <c r="C414" s="1"/>
      <c r="D414" s="1"/>
      <c r="E414" s="33"/>
      <c r="F414" s="33"/>
      <c r="G414" s="33"/>
    </row>
    <row r="415" spans="1:7" s="36" customFormat="1" x14ac:dyDescent="0.2">
      <c r="A415" s="1"/>
      <c r="B415" s="106"/>
      <c r="C415" s="1"/>
      <c r="D415" s="1"/>
      <c r="E415" s="33"/>
      <c r="F415" s="33"/>
      <c r="G415" s="33"/>
    </row>
    <row r="416" spans="1:7" s="36" customFormat="1" x14ac:dyDescent="0.2">
      <c r="A416" s="1"/>
      <c r="B416" s="106"/>
      <c r="C416" s="1"/>
      <c r="D416" s="1"/>
      <c r="E416" s="33"/>
      <c r="F416" s="33"/>
      <c r="G416" s="33"/>
    </row>
    <row r="417" spans="1:7" s="36" customFormat="1" x14ac:dyDescent="0.2">
      <c r="A417" s="1"/>
      <c r="B417" s="106"/>
      <c r="C417" s="1"/>
      <c r="D417" s="1"/>
      <c r="E417" s="33"/>
      <c r="F417" s="33"/>
      <c r="G417" s="33"/>
    </row>
    <row r="418" spans="1:7" s="36" customFormat="1" x14ac:dyDescent="0.2">
      <c r="A418" s="1"/>
      <c r="B418" s="106"/>
      <c r="C418" s="1"/>
      <c r="D418" s="1"/>
      <c r="E418" s="33"/>
      <c r="F418" s="33"/>
      <c r="G418" s="33"/>
    </row>
    <row r="419" spans="1:7" s="36" customFormat="1" x14ac:dyDescent="0.2">
      <c r="A419" s="1"/>
      <c r="B419" s="106"/>
      <c r="C419" s="1"/>
      <c r="D419" s="1"/>
      <c r="E419" s="33"/>
      <c r="F419" s="33"/>
      <c r="G419" s="33"/>
    </row>
    <row r="420" spans="1:7" s="36" customFormat="1" x14ac:dyDescent="0.2">
      <c r="A420" s="1"/>
      <c r="B420" s="106"/>
      <c r="C420" s="1"/>
      <c r="D420" s="1"/>
      <c r="E420" s="33"/>
      <c r="F420" s="33"/>
      <c r="G420" s="33"/>
    </row>
    <row r="421" spans="1:7" s="36" customFormat="1" x14ac:dyDescent="0.2">
      <c r="A421" s="1"/>
      <c r="B421" s="106"/>
      <c r="C421" s="1"/>
      <c r="D421" s="1"/>
      <c r="E421" s="33"/>
      <c r="F421" s="33"/>
      <c r="G421" s="33"/>
    </row>
    <row r="422" spans="1:7" s="36" customFormat="1" x14ac:dyDescent="0.2">
      <c r="A422" s="1"/>
      <c r="B422" s="106"/>
      <c r="C422" s="1"/>
      <c r="D422" s="1"/>
      <c r="E422" s="33"/>
      <c r="F422" s="33"/>
      <c r="G422" s="33"/>
    </row>
    <row r="423" spans="1:7" s="36" customFormat="1" x14ac:dyDescent="0.2">
      <c r="A423" s="1"/>
      <c r="B423" s="106"/>
      <c r="C423" s="1"/>
      <c r="D423" s="1"/>
      <c r="E423" s="33"/>
      <c r="F423" s="33"/>
      <c r="G423" s="33"/>
    </row>
    <row r="424" spans="1:7" s="36" customFormat="1" x14ac:dyDescent="0.2">
      <c r="A424" s="1"/>
      <c r="B424" s="106"/>
      <c r="C424" s="1"/>
      <c r="D424" s="1"/>
      <c r="E424" s="33"/>
      <c r="F424" s="33"/>
      <c r="G424" s="33"/>
    </row>
    <row r="425" spans="1:7" s="36" customFormat="1" x14ac:dyDescent="0.2">
      <c r="A425" s="1"/>
      <c r="B425" s="106"/>
      <c r="C425" s="1"/>
      <c r="D425" s="1"/>
      <c r="E425" s="33"/>
      <c r="F425" s="33"/>
      <c r="G425" s="33"/>
    </row>
    <row r="426" spans="1:7" s="36" customFormat="1" x14ac:dyDescent="0.2">
      <c r="A426" s="1"/>
      <c r="B426" s="106"/>
      <c r="C426" s="1"/>
      <c r="D426" s="1"/>
      <c r="E426" s="33"/>
      <c r="F426" s="33"/>
      <c r="G426" s="33"/>
    </row>
    <row r="520" ht="24" customHeight="1" x14ac:dyDescent="0.2"/>
  </sheetData>
  <mergeCells count="13">
    <mergeCell ref="D239:E239"/>
    <mergeCell ref="D240:E240"/>
    <mergeCell ref="A234:D234"/>
    <mergeCell ref="B13:G13"/>
    <mergeCell ref="A6:G6"/>
    <mergeCell ref="A13:A15"/>
    <mergeCell ref="A7:G7"/>
    <mergeCell ref="E14:F14"/>
    <mergeCell ref="A9:G9"/>
    <mergeCell ref="A11:G11"/>
    <mergeCell ref="A10:G10"/>
    <mergeCell ref="C14:C15"/>
    <mergeCell ref="B14:B15"/>
  </mergeCells>
  <phoneticPr fontId="5" type="noConversion"/>
  <hyperlinks>
    <hyperlink ref="A7" r:id="rId1" display="https://www.youtube.com/watch?v=IE2ZsYTINyM" xr:uid="{00000000-0004-0000-0000-000000000000}"/>
  </hyperlinks>
  <printOptions horizontalCentered="1"/>
  <pageMargins left="0" right="0" top="0.15748031496063" bottom="0.65748031500000004" header="0" footer="0"/>
  <pageSetup scale="65" fitToHeight="0" orientation="portrait" horizontalDpi="360" verticalDpi="36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E27"/>
  <sheetViews>
    <sheetView tabSelected="1" topLeftCell="B1" zoomScale="110" zoomScaleNormal="110" workbookViewId="0">
      <selection activeCell="F16" sqref="F16"/>
    </sheetView>
  </sheetViews>
  <sheetFormatPr baseColWidth="10" defaultRowHeight="12.75" x14ac:dyDescent="0.2"/>
  <cols>
    <col min="2" max="2" width="12" style="98" bestFit="1" customWidth="1"/>
    <col min="3" max="3" width="42.5703125" bestFit="1" customWidth="1"/>
    <col min="4" max="4" width="17.42578125" style="43" bestFit="1" customWidth="1"/>
    <col min="7" max="7" width="42.5703125" customWidth="1"/>
    <col min="8" max="8" width="13.140625" bestFit="1" customWidth="1"/>
    <col min="10" max="10" width="11.5703125" bestFit="1" customWidth="1"/>
    <col min="11" max="11" width="13.140625" bestFit="1" customWidth="1"/>
  </cols>
  <sheetData>
    <row r="4" spans="2:5" x14ac:dyDescent="0.2">
      <c r="B4" s="41"/>
      <c r="C4" s="42"/>
    </row>
    <row r="5" spans="2:5" x14ac:dyDescent="0.2">
      <c r="B5" s="41"/>
      <c r="C5" s="42"/>
    </row>
    <row r="6" spans="2:5" x14ac:dyDescent="0.2">
      <c r="B6" s="41"/>
      <c r="C6" s="42"/>
    </row>
    <row r="7" spans="2:5" ht="17.25" x14ac:dyDescent="0.3">
      <c r="B7" s="142" t="s">
        <v>393</v>
      </c>
      <c r="C7" s="143"/>
      <c r="D7" s="143"/>
    </row>
    <row r="8" spans="2:5" ht="15.75" x14ac:dyDescent="0.25">
      <c r="B8" s="147" t="s">
        <v>394</v>
      </c>
      <c r="C8" s="148"/>
      <c r="D8" s="148"/>
    </row>
    <row r="9" spans="2:5" ht="15" x14ac:dyDescent="0.25">
      <c r="B9" s="144" t="s">
        <v>395</v>
      </c>
      <c r="C9" s="144"/>
      <c r="D9" s="144"/>
    </row>
    <row r="10" spans="2:5" ht="15" x14ac:dyDescent="0.25">
      <c r="B10" s="144" t="s">
        <v>705</v>
      </c>
      <c r="C10" s="144"/>
      <c r="D10" s="144"/>
    </row>
    <row r="11" spans="2:5" ht="15" x14ac:dyDescent="0.25">
      <c r="B11" s="145" t="s">
        <v>804</v>
      </c>
      <c r="C11" s="146"/>
      <c r="D11" s="146"/>
    </row>
    <row r="12" spans="2:5" x14ac:dyDescent="0.2">
      <c r="B12" s="41"/>
      <c r="C12" s="42"/>
    </row>
    <row r="13" spans="2:5" ht="15" customHeight="1" x14ac:dyDescent="0.25">
      <c r="B13" s="44" t="s">
        <v>354</v>
      </c>
      <c r="C13" s="45" t="s">
        <v>396</v>
      </c>
      <c r="D13" s="46" t="s">
        <v>397</v>
      </c>
    </row>
    <row r="14" spans="2:5" ht="15" customHeight="1" x14ac:dyDescent="0.2">
      <c r="B14" s="122">
        <v>43682</v>
      </c>
      <c r="C14" s="118" t="s">
        <v>808</v>
      </c>
      <c r="D14" s="120">
        <v>2785750</v>
      </c>
    </row>
    <row r="15" spans="2:5" ht="15" customHeight="1" x14ac:dyDescent="0.2">
      <c r="B15" s="123">
        <v>43691</v>
      </c>
      <c r="C15" s="119" t="s">
        <v>809</v>
      </c>
      <c r="D15" s="121">
        <v>8000</v>
      </c>
    </row>
    <row r="16" spans="2:5" ht="15" customHeight="1" x14ac:dyDescent="0.2">
      <c r="B16" s="122">
        <v>43691</v>
      </c>
      <c r="C16" s="118" t="s">
        <v>810</v>
      </c>
      <c r="D16" s="120">
        <v>154718</v>
      </c>
      <c r="E16" s="43"/>
    </row>
    <row r="17" spans="2:5" ht="15" customHeight="1" x14ac:dyDescent="0.2">
      <c r="B17" s="122">
        <v>43692</v>
      </c>
      <c r="C17" s="118" t="s">
        <v>811</v>
      </c>
      <c r="D17" s="120">
        <v>993210.92</v>
      </c>
      <c r="E17" s="43"/>
    </row>
    <row r="18" spans="2:5" ht="15" customHeight="1" x14ac:dyDescent="0.2">
      <c r="B18" s="123">
        <v>43692</v>
      </c>
      <c r="C18" s="119" t="s">
        <v>812</v>
      </c>
      <c r="D18" s="121">
        <v>115920</v>
      </c>
    </row>
    <row r="19" spans="2:5" ht="15" customHeight="1" x14ac:dyDescent="0.2">
      <c r="B19" s="122">
        <v>43706</v>
      </c>
      <c r="C19" s="118" t="s">
        <v>813</v>
      </c>
      <c r="D19" s="120">
        <v>307992</v>
      </c>
    </row>
    <row r="20" spans="2:5" ht="16.5" thickBot="1" x14ac:dyDescent="0.3">
      <c r="B20" s="140" t="s">
        <v>398</v>
      </c>
      <c r="C20" s="141"/>
      <c r="D20" s="109">
        <f>SUM(D14:D19)</f>
        <v>4365590.92</v>
      </c>
    </row>
    <row r="21" spans="2:5" ht="13.5" thickTop="1" x14ac:dyDescent="0.2"/>
    <row r="25" spans="2:5" x14ac:dyDescent="0.2">
      <c r="C25" s="158"/>
    </row>
    <row r="26" spans="2:5" x14ac:dyDescent="0.2">
      <c r="C26" s="159" t="s">
        <v>702</v>
      </c>
    </row>
    <row r="27" spans="2:5" x14ac:dyDescent="0.2">
      <c r="C27" s="159" t="s">
        <v>703</v>
      </c>
    </row>
  </sheetData>
  <sortState ref="B14:D17">
    <sortCondition ref="B14:B17"/>
  </sortState>
  <mergeCells count="6">
    <mergeCell ref="B20:C20"/>
    <mergeCell ref="B7:D7"/>
    <mergeCell ref="B9:D9"/>
    <mergeCell ref="B10:D10"/>
    <mergeCell ref="B11:D11"/>
    <mergeCell ref="B8:D8"/>
  </mergeCells>
  <pageMargins left="0.3" right="0.7" top="0.75" bottom="0.75" header="0.3" footer="0.3"/>
  <pageSetup scale="11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738"/>
  <sheetViews>
    <sheetView workbookViewId="0">
      <selection activeCell="P6" sqref="P6:P223"/>
    </sheetView>
  </sheetViews>
  <sheetFormatPr baseColWidth="10" defaultRowHeight="12.75" x14ac:dyDescent="0.2"/>
  <cols>
    <col min="1" max="1" width="16.28515625" style="79" customWidth="1"/>
    <col min="3" max="3" width="36.42578125" customWidth="1"/>
    <col min="4" max="4" width="80.140625" customWidth="1"/>
    <col min="5" max="5" width="15.85546875" customWidth="1"/>
    <col min="6" max="6" width="14.42578125" style="64" customWidth="1"/>
    <col min="7" max="7" width="11.42578125" style="64"/>
    <col min="8" max="8" width="17.140625" style="64" customWidth="1"/>
    <col min="9" max="9" width="14" style="64" customWidth="1"/>
    <col min="10" max="10" width="13.42578125" style="64" customWidth="1"/>
    <col min="11" max="11" width="12.28515625" style="64" customWidth="1"/>
    <col min="12" max="12" width="13.7109375" style="64" customWidth="1"/>
    <col min="13" max="13" width="11.42578125" style="64"/>
    <col min="14" max="14" width="13.5703125" style="64" customWidth="1"/>
    <col min="15" max="15" width="20" style="64" customWidth="1"/>
    <col min="16" max="18" width="11.42578125" style="64"/>
    <col min="19" max="19" width="21.85546875" style="64" customWidth="1"/>
    <col min="20" max="24" width="11.42578125" style="64"/>
  </cols>
  <sheetData>
    <row r="1" spans="1:30" s="50" customFormat="1" ht="18.75" x14ac:dyDescent="0.3">
      <c r="A1" s="149" t="s">
        <v>405</v>
      </c>
      <c r="B1" s="150"/>
      <c r="C1" s="150"/>
      <c r="D1" s="150"/>
      <c r="E1" s="150"/>
      <c r="F1" s="150"/>
      <c r="G1" s="150"/>
      <c r="H1" s="150"/>
      <c r="I1" s="150"/>
      <c r="J1" s="150"/>
      <c r="K1" s="150"/>
      <c r="L1" s="150"/>
      <c r="M1" s="150"/>
      <c r="N1" s="150"/>
      <c r="O1" s="150"/>
      <c r="P1" s="150"/>
      <c r="Q1" s="150"/>
      <c r="R1" s="150"/>
      <c r="S1" s="150"/>
      <c r="T1" s="47"/>
      <c r="U1" s="48"/>
      <c r="V1" s="47"/>
      <c r="W1" s="47"/>
      <c r="X1" s="47"/>
      <c r="Y1" s="49"/>
      <c r="Z1" s="49"/>
      <c r="AA1" s="49"/>
      <c r="AB1" s="49"/>
      <c r="AC1" s="49"/>
      <c r="AD1" s="49"/>
    </row>
    <row r="2" spans="1:30" s="50" customFormat="1" ht="18.75" x14ac:dyDescent="0.3">
      <c r="A2" s="150" t="s">
        <v>400</v>
      </c>
      <c r="B2" s="150"/>
      <c r="C2" s="150"/>
      <c r="D2" s="150"/>
      <c r="E2" s="150"/>
      <c r="F2" s="150"/>
      <c r="G2" s="150"/>
      <c r="H2" s="150"/>
      <c r="I2" s="150"/>
      <c r="J2" s="150"/>
      <c r="K2" s="150"/>
      <c r="L2" s="150"/>
      <c r="M2" s="150"/>
      <c r="N2" s="150"/>
      <c r="O2" s="150"/>
      <c r="P2" s="150"/>
      <c r="Q2" s="150"/>
      <c r="R2" s="150"/>
      <c r="S2" s="150"/>
      <c r="T2" s="47"/>
      <c r="U2" s="48"/>
      <c r="V2" s="47"/>
      <c r="W2" s="47"/>
      <c r="X2" s="47"/>
      <c r="Y2" s="49"/>
      <c r="Z2" s="49"/>
      <c r="AA2" s="49"/>
      <c r="AB2" s="49"/>
      <c r="AC2" s="49"/>
      <c r="AD2" s="49"/>
    </row>
    <row r="3" spans="1:30" s="50" customFormat="1" ht="19.5" thickBot="1" x14ac:dyDescent="0.35">
      <c r="A3" s="151" t="s">
        <v>404</v>
      </c>
      <c r="B3" s="151"/>
      <c r="C3" s="151"/>
      <c r="D3" s="151"/>
      <c r="E3" s="151"/>
      <c r="F3" s="151"/>
      <c r="G3" s="151"/>
      <c r="H3" s="151"/>
      <c r="I3" s="151"/>
      <c r="J3" s="151"/>
      <c r="K3" s="151"/>
      <c r="L3" s="151"/>
      <c r="M3" s="151"/>
      <c r="N3" s="151"/>
      <c r="O3" s="151"/>
      <c r="P3" s="151"/>
      <c r="Q3" s="151"/>
      <c r="R3" s="151"/>
      <c r="S3" s="151"/>
      <c r="T3" s="47"/>
      <c r="U3" s="48"/>
      <c r="V3" s="47"/>
      <c r="W3" s="47"/>
      <c r="X3" s="47"/>
      <c r="Y3" s="49"/>
      <c r="Z3" s="49"/>
      <c r="AA3" s="49"/>
      <c r="AB3" s="49"/>
      <c r="AC3" s="49"/>
      <c r="AD3" s="49"/>
    </row>
    <row r="4" spans="1:30" s="50" customFormat="1" ht="16.5" customHeight="1" thickBot="1" x14ac:dyDescent="0.3">
      <c r="A4" s="51"/>
      <c r="B4" s="52"/>
      <c r="D4" s="53"/>
      <c r="E4" s="54" t="s">
        <v>401</v>
      </c>
      <c r="F4" s="54"/>
      <c r="G4" s="55">
        <f>+C4*D4</f>
        <v>0</v>
      </c>
      <c r="H4" s="152" t="s">
        <v>368</v>
      </c>
      <c r="I4" s="153"/>
      <c r="J4" s="153"/>
      <c r="K4" s="153"/>
      <c r="L4" s="153"/>
      <c r="M4" s="153"/>
      <c r="N4" s="153"/>
      <c r="O4" s="154"/>
      <c r="P4" s="49" t="s">
        <v>402</v>
      </c>
      <c r="Q4" s="50" t="s">
        <v>403</v>
      </c>
      <c r="T4" s="47"/>
      <c r="U4" s="48"/>
      <c r="V4" s="47"/>
      <c r="W4" s="47"/>
      <c r="X4" s="47"/>
      <c r="Y4" s="49"/>
      <c r="Z4" s="49"/>
      <c r="AA4" s="49"/>
      <c r="AB4" s="49"/>
      <c r="AC4" s="49"/>
      <c r="AD4" s="49"/>
    </row>
    <row r="5" spans="1:30" s="50" customFormat="1" ht="45.75" thickBot="1" x14ac:dyDescent="0.25">
      <c r="A5" s="56" t="s">
        <v>354</v>
      </c>
      <c r="B5" s="57" t="s">
        <v>355</v>
      </c>
      <c r="C5" s="57" t="s">
        <v>356</v>
      </c>
      <c r="D5" s="58" t="s">
        <v>357</v>
      </c>
      <c r="E5" s="59" t="s">
        <v>358</v>
      </c>
      <c r="F5" s="60" t="s">
        <v>359</v>
      </c>
      <c r="G5" s="57" t="s">
        <v>360</v>
      </c>
      <c r="H5" s="61" t="s">
        <v>361</v>
      </c>
      <c r="I5" s="60" t="s">
        <v>362</v>
      </c>
      <c r="J5" s="60" t="s">
        <v>363</v>
      </c>
      <c r="K5" s="60" t="s">
        <v>364</v>
      </c>
      <c r="L5" s="60" t="s">
        <v>365</v>
      </c>
      <c r="M5" s="60" t="s">
        <v>366</v>
      </c>
      <c r="N5" s="60" t="s">
        <v>367</v>
      </c>
      <c r="O5" s="60" t="s">
        <v>368</v>
      </c>
      <c r="P5" s="60" t="s">
        <v>369</v>
      </c>
      <c r="Q5" s="57" t="s">
        <v>370</v>
      </c>
      <c r="R5" s="57" t="s">
        <v>371</v>
      </c>
      <c r="S5" s="62" t="s">
        <v>372</v>
      </c>
      <c r="T5" s="62" t="s">
        <v>373</v>
      </c>
      <c r="U5" s="62" t="s">
        <v>374</v>
      </c>
      <c r="V5" s="47"/>
      <c r="W5" s="47"/>
      <c r="X5" s="47"/>
      <c r="Y5" s="49"/>
      <c r="Z5" s="49"/>
      <c r="AA5" s="49"/>
      <c r="AB5" s="49"/>
      <c r="AC5" s="49"/>
      <c r="AD5" s="49"/>
    </row>
    <row r="6" spans="1:30" ht="90" customHeight="1" x14ac:dyDescent="0.25">
      <c r="A6" s="80">
        <v>42979</v>
      </c>
      <c r="B6" s="19">
        <v>8183</v>
      </c>
      <c r="C6" s="14" t="s">
        <v>406</v>
      </c>
      <c r="D6" s="14" t="s">
        <v>407</v>
      </c>
      <c r="E6" s="15">
        <v>704918.6</v>
      </c>
      <c r="F6" s="15">
        <v>0</v>
      </c>
      <c r="G6" s="16"/>
      <c r="H6" s="63">
        <f t="shared" ref="H6:H13" si="0">E6+F6+G6</f>
        <v>704918.6</v>
      </c>
      <c r="I6" s="63"/>
      <c r="J6" s="63"/>
      <c r="K6" s="63"/>
      <c r="L6" s="63"/>
      <c r="M6" s="63"/>
      <c r="N6" s="63">
        <f t="shared" ref="N6:N13" si="1">I6+J6+K6+L6+M6</f>
        <v>0</v>
      </c>
      <c r="O6" s="63">
        <f t="shared" ref="O6" si="2">H6-N6</f>
        <v>704918.6</v>
      </c>
      <c r="P6" s="63"/>
      <c r="Q6" s="18"/>
      <c r="R6" s="18"/>
    </row>
    <row r="7" spans="1:30" ht="64.5" x14ac:dyDescent="0.25">
      <c r="A7" s="80">
        <v>42979</v>
      </c>
      <c r="B7" s="19">
        <v>8184</v>
      </c>
      <c r="C7" s="14" t="s">
        <v>408</v>
      </c>
      <c r="D7" s="14" t="s">
        <v>409</v>
      </c>
      <c r="E7" s="15">
        <v>4152.2</v>
      </c>
      <c r="F7" s="15"/>
      <c r="G7" s="16"/>
      <c r="H7" s="63">
        <f t="shared" si="0"/>
        <v>4152.2</v>
      </c>
      <c r="I7" s="63"/>
      <c r="J7" s="63">
        <v>415.2</v>
      </c>
      <c r="K7" s="63"/>
      <c r="L7" s="63"/>
      <c r="M7" s="63"/>
      <c r="N7" s="63">
        <f t="shared" si="1"/>
        <v>415.2</v>
      </c>
      <c r="O7" s="63">
        <v>3736.8</v>
      </c>
      <c r="P7" s="63"/>
      <c r="Q7" s="18"/>
      <c r="R7" s="18"/>
    </row>
    <row r="8" spans="1:30" ht="86.25" customHeight="1" x14ac:dyDescent="0.25">
      <c r="A8" s="80">
        <v>42979</v>
      </c>
      <c r="B8" s="19">
        <v>8185</v>
      </c>
      <c r="C8" s="14" t="s">
        <v>410</v>
      </c>
      <c r="D8" s="14" t="s">
        <v>411</v>
      </c>
      <c r="E8" s="15">
        <v>4152</v>
      </c>
      <c r="F8" s="15"/>
      <c r="G8" s="16"/>
      <c r="H8" s="63">
        <f t="shared" si="0"/>
        <v>4152</v>
      </c>
      <c r="I8" s="63"/>
      <c r="J8" s="63">
        <v>415.2</v>
      </c>
      <c r="K8" s="63"/>
      <c r="L8" s="63"/>
      <c r="M8" s="63"/>
      <c r="N8" s="63">
        <f t="shared" si="1"/>
        <v>415.2</v>
      </c>
      <c r="O8" s="63">
        <f t="shared" ref="O8:O13" si="3">H8-N8</f>
        <v>3736.8</v>
      </c>
      <c r="P8" s="63"/>
      <c r="Q8" s="18"/>
      <c r="R8" s="18"/>
    </row>
    <row r="9" spans="1:30" ht="93.75" customHeight="1" x14ac:dyDescent="0.25">
      <c r="A9" s="80">
        <v>42979</v>
      </c>
      <c r="B9" s="19">
        <v>8186</v>
      </c>
      <c r="C9" s="14" t="s">
        <v>412</v>
      </c>
      <c r="D9" s="14" t="s">
        <v>413</v>
      </c>
      <c r="E9" s="15">
        <v>22000</v>
      </c>
      <c r="F9" s="15"/>
      <c r="G9" s="16"/>
      <c r="H9" s="63">
        <f t="shared" si="0"/>
        <v>22000</v>
      </c>
      <c r="I9" s="63"/>
      <c r="J9" s="63">
        <v>2200</v>
      </c>
      <c r="K9" s="63"/>
      <c r="L9" s="63"/>
      <c r="M9" s="63"/>
      <c r="N9" s="63">
        <f t="shared" si="1"/>
        <v>2200</v>
      </c>
      <c r="O9" s="63">
        <f t="shared" si="3"/>
        <v>19800</v>
      </c>
      <c r="P9" s="63"/>
      <c r="Q9" s="18"/>
      <c r="R9" s="18"/>
    </row>
    <row r="10" spans="1:30" ht="64.5" x14ac:dyDescent="0.25">
      <c r="A10" s="80">
        <v>42979</v>
      </c>
      <c r="B10" s="19">
        <v>8187</v>
      </c>
      <c r="C10" s="14" t="s">
        <v>414</v>
      </c>
      <c r="D10" s="14" t="s">
        <v>415</v>
      </c>
      <c r="E10" s="15">
        <v>18000</v>
      </c>
      <c r="F10" s="15">
        <v>0</v>
      </c>
      <c r="G10" s="16"/>
      <c r="H10" s="63">
        <f t="shared" si="0"/>
        <v>18000</v>
      </c>
      <c r="I10" s="63"/>
      <c r="J10" s="63">
        <v>1800</v>
      </c>
      <c r="K10" s="63"/>
      <c r="L10" s="63"/>
      <c r="M10" s="63"/>
      <c r="N10" s="63">
        <f t="shared" si="1"/>
        <v>1800</v>
      </c>
      <c r="O10" s="63">
        <f t="shared" si="3"/>
        <v>16200</v>
      </c>
      <c r="P10" s="63"/>
      <c r="Q10" s="18"/>
      <c r="R10" s="18"/>
    </row>
    <row r="11" spans="1:30" ht="51.75" x14ac:dyDescent="0.25">
      <c r="A11" s="80">
        <v>42979</v>
      </c>
      <c r="B11" s="19">
        <v>8188</v>
      </c>
      <c r="C11" s="14" t="s">
        <v>233</v>
      </c>
      <c r="D11" s="14" t="s">
        <v>416</v>
      </c>
      <c r="E11" s="15">
        <v>1197</v>
      </c>
      <c r="F11" s="15">
        <f t="shared" ref="F11:F13" si="4">E11*18%</f>
        <v>215.45999999999998</v>
      </c>
      <c r="G11" s="16"/>
      <c r="H11" s="63">
        <f t="shared" si="0"/>
        <v>1412.46</v>
      </c>
      <c r="I11" s="63">
        <f t="shared" ref="I11:I13" si="5">E11*5%</f>
        <v>59.85</v>
      </c>
      <c r="J11" s="63"/>
      <c r="K11" s="63"/>
      <c r="L11" s="63"/>
      <c r="M11" s="63"/>
      <c r="N11" s="63">
        <f t="shared" si="1"/>
        <v>59.85</v>
      </c>
      <c r="O11" s="63">
        <f t="shared" si="3"/>
        <v>1352.6100000000001</v>
      </c>
      <c r="P11" s="63"/>
      <c r="Q11" s="18"/>
      <c r="R11" s="18"/>
    </row>
    <row r="12" spans="1:30" ht="33.75" customHeight="1" x14ac:dyDescent="0.25">
      <c r="A12" s="80">
        <v>42979</v>
      </c>
      <c r="B12" s="19">
        <v>8189</v>
      </c>
      <c r="C12" s="14" t="s">
        <v>27</v>
      </c>
      <c r="D12" s="14" t="s">
        <v>27</v>
      </c>
      <c r="E12" s="15"/>
      <c r="F12" s="15"/>
      <c r="G12" s="16"/>
      <c r="H12" s="63"/>
      <c r="I12" s="63"/>
      <c r="J12" s="63"/>
      <c r="K12" s="63"/>
      <c r="L12" s="63"/>
      <c r="M12" s="63"/>
      <c r="N12" s="63"/>
      <c r="O12" s="63"/>
      <c r="P12" s="63"/>
      <c r="Q12" s="18"/>
      <c r="R12" s="18"/>
    </row>
    <row r="13" spans="1:30" ht="64.5" x14ac:dyDescent="0.25">
      <c r="A13" s="80">
        <v>42979</v>
      </c>
      <c r="B13" s="19">
        <v>8190</v>
      </c>
      <c r="C13" s="14" t="s">
        <v>417</v>
      </c>
      <c r="D13" s="14" t="s">
        <v>418</v>
      </c>
      <c r="E13" s="15">
        <v>23200</v>
      </c>
      <c r="F13" s="15">
        <f t="shared" si="4"/>
        <v>4176</v>
      </c>
      <c r="G13" s="16"/>
      <c r="H13" s="63">
        <f t="shared" si="0"/>
        <v>27376</v>
      </c>
      <c r="I13" s="63">
        <f t="shared" si="5"/>
        <v>1160</v>
      </c>
      <c r="J13" s="63"/>
      <c r="K13" s="63"/>
      <c r="L13" s="63"/>
      <c r="M13" s="63"/>
      <c r="N13" s="63">
        <f t="shared" si="1"/>
        <v>1160</v>
      </c>
      <c r="O13" s="63">
        <f t="shared" si="3"/>
        <v>26216</v>
      </c>
      <c r="P13" s="63"/>
      <c r="Q13" s="18"/>
      <c r="R13" s="18"/>
    </row>
    <row r="14" spans="1:30" ht="51.75" x14ac:dyDescent="0.25">
      <c r="A14" s="80">
        <v>42979</v>
      </c>
      <c r="B14" s="19" t="s">
        <v>84</v>
      </c>
      <c r="C14" s="14" t="s">
        <v>85</v>
      </c>
      <c r="D14" s="14" t="s">
        <v>419</v>
      </c>
      <c r="E14" s="15"/>
      <c r="F14" s="15"/>
      <c r="G14" s="16"/>
      <c r="H14" s="63"/>
      <c r="I14" s="63"/>
      <c r="J14" s="63"/>
      <c r="K14" s="63"/>
      <c r="L14" s="63"/>
      <c r="M14" s="63"/>
      <c r="N14" s="63"/>
      <c r="O14" s="63"/>
      <c r="P14" s="63">
        <v>4280</v>
      </c>
      <c r="Q14" s="18"/>
      <c r="R14" s="18"/>
    </row>
    <row r="15" spans="1:30" ht="26.25" x14ac:dyDescent="0.25">
      <c r="A15" s="80">
        <v>42979</v>
      </c>
      <c r="B15" s="19" t="s">
        <v>28</v>
      </c>
      <c r="C15" s="14" t="s">
        <v>51</v>
      </c>
      <c r="D15" s="14" t="s">
        <v>420</v>
      </c>
      <c r="E15" s="15">
        <v>6568247.5899999999</v>
      </c>
      <c r="F15" s="15"/>
      <c r="G15" s="16"/>
      <c r="H15" s="63">
        <f t="shared" ref="H15:H78" si="6">E15+F15+G15</f>
        <v>6568247.5899999999</v>
      </c>
      <c r="I15" s="63"/>
      <c r="J15" s="63"/>
      <c r="K15" s="63"/>
      <c r="L15" s="63"/>
      <c r="M15" s="63"/>
      <c r="N15" s="63"/>
      <c r="O15" s="63">
        <f t="shared" ref="O15:O78" si="7">H15-N15</f>
        <v>6568247.5899999999</v>
      </c>
      <c r="P15" s="63"/>
      <c r="Q15" s="18"/>
      <c r="R15" s="18"/>
    </row>
    <row r="16" spans="1:30" ht="39" x14ac:dyDescent="0.25">
      <c r="A16" s="80">
        <v>42979</v>
      </c>
      <c r="B16" s="19" t="s">
        <v>28</v>
      </c>
      <c r="C16" s="14" t="s">
        <v>421</v>
      </c>
      <c r="D16" s="14" t="s">
        <v>422</v>
      </c>
      <c r="E16" s="15">
        <f>132199+1125.75+544.85+110</f>
        <v>133979.6</v>
      </c>
      <c r="F16" s="15">
        <f t="shared" ref="F16:F62" si="8">E16*18%</f>
        <v>24116.328000000001</v>
      </c>
      <c r="G16" s="16">
        <f>2677.39+13386.97</f>
        <v>16064.359999999999</v>
      </c>
      <c r="H16" s="63">
        <f t="shared" si="6"/>
        <v>174160.288</v>
      </c>
      <c r="I16" s="63">
        <f t="shared" ref="I16:I62" si="9">E16*5%</f>
        <v>6698.9800000000005</v>
      </c>
      <c r="J16" s="63"/>
      <c r="K16" s="63"/>
      <c r="L16" s="63"/>
      <c r="M16" s="63"/>
      <c r="N16" s="63">
        <f t="shared" ref="N16:N79" si="10">I16+J16+K16+L16+M16</f>
        <v>6698.9800000000005</v>
      </c>
      <c r="O16" s="63">
        <f t="shared" si="7"/>
        <v>167461.30799999999</v>
      </c>
      <c r="P16" s="63"/>
      <c r="Q16" s="18"/>
      <c r="R16" s="18"/>
    </row>
    <row r="17" spans="1:18" ht="64.5" x14ac:dyDescent="0.25">
      <c r="A17" s="80">
        <v>42982</v>
      </c>
      <c r="B17" s="19">
        <v>8191</v>
      </c>
      <c r="C17" s="14" t="s">
        <v>391</v>
      </c>
      <c r="D17" s="14" t="s">
        <v>423</v>
      </c>
      <c r="E17" s="15">
        <v>31980</v>
      </c>
      <c r="F17" s="15">
        <f t="shared" si="8"/>
        <v>5756.4</v>
      </c>
      <c r="G17" s="16"/>
      <c r="H17" s="63">
        <f t="shared" si="6"/>
        <v>37736.400000000001</v>
      </c>
      <c r="I17" s="63">
        <f t="shared" si="9"/>
        <v>1599</v>
      </c>
      <c r="J17" s="63"/>
      <c r="K17" s="63"/>
      <c r="L17" s="63"/>
      <c r="M17" s="63"/>
      <c r="N17" s="63">
        <f t="shared" si="10"/>
        <v>1599</v>
      </c>
      <c r="O17" s="63">
        <f t="shared" si="7"/>
        <v>36137.4</v>
      </c>
      <c r="P17" s="63"/>
      <c r="Q17" s="18"/>
      <c r="R17" s="18"/>
    </row>
    <row r="18" spans="1:18" ht="77.25" x14ac:dyDescent="0.25">
      <c r="A18" s="80">
        <v>42982</v>
      </c>
      <c r="B18" s="19">
        <v>8192</v>
      </c>
      <c r="C18" s="14" t="s">
        <v>424</v>
      </c>
      <c r="D18" s="14" t="s">
        <v>425</v>
      </c>
      <c r="E18" s="15">
        <f>412248+412248</f>
        <v>824496</v>
      </c>
      <c r="F18" s="15">
        <f>48494.52+48494.52</f>
        <v>96989.04</v>
      </c>
      <c r="G18" s="16">
        <f>39574+39574</f>
        <v>79148</v>
      </c>
      <c r="H18" s="63">
        <f t="shared" si="6"/>
        <v>1000633.04</v>
      </c>
      <c r="I18" s="63">
        <f t="shared" si="9"/>
        <v>41224.800000000003</v>
      </c>
      <c r="J18" s="63"/>
      <c r="K18" s="63"/>
      <c r="L18" s="63"/>
      <c r="M18" s="63"/>
      <c r="N18" s="63">
        <f t="shared" si="10"/>
        <v>41224.800000000003</v>
      </c>
      <c r="O18" s="63">
        <f t="shared" si="7"/>
        <v>959408.24</v>
      </c>
      <c r="P18" s="63"/>
      <c r="Q18" s="18"/>
      <c r="R18" s="18"/>
    </row>
    <row r="19" spans="1:18" ht="51.75" x14ac:dyDescent="0.25">
      <c r="A19" s="80">
        <v>42982</v>
      </c>
      <c r="B19" s="19">
        <v>8193</v>
      </c>
      <c r="C19" s="14" t="s">
        <v>16</v>
      </c>
      <c r="D19" s="14" t="s">
        <v>426</v>
      </c>
      <c r="E19" s="15">
        <v>12194</v>
      </c>
      <c r="F19" s="15">
        <f t="shared" si="8"/>
        <v>2194.92</v>
      </c>
      <c r="G19" s="16"/>
      <c r="H19" s="63">
        <f t="shared" si="6"/>
        <v>14388.92</v>
      </c>
      <c r="I19" s="63">
        <f t="shared" si="9"/>
        <v>609.70000000000005</v>
      </c>
      <c r="J19" s="63"/>
      <c r="K19" s="63"/>
      <c r="L19" s="63"/>
      <c r="M19" s="63"/>
      <c r="N19" s="63">
        <f t="shared" si="10"/>
        <v>609.70000000000005</v>
      </c>
      <c r="O19" s="63">
        <f t="shared" si="7"/>
        <v>13779.22</v>
      </c>
      <c r="P19" s="63"/>
      <c r="Q19" s="18"/>
      <c r="R19" s="18"/>
    </row>
    <row r="20" spans="1:18" ht="51.75" x14ac:dyDescent="0.25">
      <c r="A20" s="80">
        <v>42982</v>
      </c>
      <c r="B20" s="19">
        <v>8194</v>
      </c>
      <c r="C20" s="14" t="s">
        <v>427</v>
      </c>
      <c r="D20" s="14" t="s">
        <v>428</v>
      </c>
      <c r="E20" s="15">
        <v>43855.96</v>
      </c>
      <c r="F20" s="15">
        <f t="shared" si="8"/>
        <v>7894.0727999999999</v>
      </c>
      <c r="G20" s="16"/>
      <c r="H20" s="63">
        <f t="shared" si="6"/>
        <v>51750.032800000001</v>
      </c>
      <c r="I20" s="63">
        <f t="shared" si="9"/>
        <v>2192.7980000000002</v>
      </c>
      <c r="J20" s="63"/>
      <c r="K20" s="63"/>
      <c r="L20" s="63"/>
      <c r="M20" s="63"/>
      <c r="N20" s="63">
        <f t="shared" si="10"/>
        <v>2192.7980000000002</v>
      </c>
      <c r="O20" s="63">
        <f t="shared" si="7"/>
        <v>49557.234799999998</v>
      </c>
      <c r="P20" s="63"/>
      <c r="Q20" s="18"/>
      <c r="R20" s="18"/>
    </row>
    <row r="21" spans="1:18" ht="51.75" x14ac:dyDescent="0.25">
      <c r="A21" s="80">
        <v>42982</v>
      </c>
      <c r="B21" s="19" t="s">
        <v>84</v>
      </c>
      <c r="C21" s="14" t="s">
        <v>369</v>
      </c>
      <c r="D21" s="14" t="s">
        <v>429</v>
      </c>
      <c r="E21" s="15"/>
      <c r="F21" s="15"/>
      <c r="G21" s="15"/>
      <c r="H21" s="63"/>
      <c r="I21" s="63"/>
      <c r="J21" s="63"/>
      <c r="K21" s="63"/>
      <c r="L21" s="63"/>
      <c r="M21" s="63"/>
      <c r="N21" s="63"/>
      <c r="O21" s="63"/>
      <c r="P21" s="63">
        <v>2353.63</v>
      </c>
      <c r="Q21" s="18"/>
      <c r="R21" s="18"/>
    </row>
    <row r="22" spans="1:18" ht="64.5" x14ac:dyDescent="0.25">
      <c r="A22" s="80">
        <v>42982</v>
      </c>
      <c r="B22" s="19">
        <v>8195</v>
      </c>
      <c r="C22" s="14" t="s">
        <v>430</v>
      </c>
      <c r="D22" s="14" t="s">
        <v>431</v>
      </c>
      <c r="E22" s="15">
        <v>154200</v>
      </c>
      <c r="F22" s="15"/>
      <c r="G22" s="16"/>
      <c r="H22" s="63">
        <f t="shared" si="6"/>
        <v>154200</v>
      </c>
      <c r="I22" s="63"/>
      <c r="J22" s="63"/>
      <c r="K22" s="63"/>
      <c r="L22" s="63"/>
      <c r="M22" s="63"/>
      <c r="N22" s="63"/>
      <c r="O22" s="63">
        <f t="shared" si="7"/>
        <v>154200</v>
      </c>
      <c r="P22" s="63"/>
      <c r="Q22" s="18"/>
      <c r="R22" s="18"/>
    </row>
    <row r="23" spans="1:18" ht="64.5" x14ac:dyDescent="0.25">
      <c r="A23" s="80">
        <v>42982</v>
      </c>
      <c r="B23" s="19">
        <v>8196</v>
      </c>
      <c r="C23" s="14" t="s">
        <v>200</v>
      </c>
      <c r="D23" s="14" t="s">
        <v>432</v>
      </c>
      <c r="E23" s="15">
        <v>900</v>
      </c>
      <c r="F23" s="15">
        <f t="shared" si="8"/>
        <v>162</v>
      </c>
      <c r="G23" s="16"/>
      <c r="H23" s="63">
        <f t="shared" si="6"/>
        <v>1062</v>
      </c>
      <c r="I23" s="63">
        <f t="shared" si="9"/>
        <v>45</v>
      </c>
      <c r="J23" s="63"/>
      <c r="K23" s="63"/>
      <c r="L23" s="63"/>
      <c r="M23" s="63"/>
      <c r="N23" s="63">
        <f t="shared" si="10"/>
        <v>45</v>
      </c>
      <c r="O23" s="63">
        <f t="shared" si="7"/>
        <v>1017</v>
      </c>
      <c r="P23" s="63"/>
      <c r="Q23" s="18"/>
      <c r="R23" s="18"/>
    </row>
    <row r="24" spans="1:18" ht="64.5" x14ac:dyDescent="0.25">
      <c r="A24" s="80">
        <v>42982</v>
      </c>
      <c r="B24" s="19">
        <v>8197</v>
      </c>
      <c r="C24" s="14" t="s">
        <v>135</v>
      </c>
      <c r="D24" s="14" t="s">
        <v>433</v>
      </c>
      <c r="E24" s="15">
        <v>126500</v>
      </c>
      <c r="F24" s="15">
        <f t="shared" si="8"/>
        <v>22770</v>
      </c>
      <c r="G24" s="16"/>
      <c r="H24" s="63">
        <f t="shared" si="6"/>
        <v>149270</v>
      </c>
      <c r="I24" s="63">
        <f t="shared" si="9"/>
        <v>6325</v>
      </c>
      <c r="J24" s="63"/>
      <c r="K24" s="63"/>
      <c r="L24" s="63"/>
      <c r="M24" s="63">
        <f>F24</f>
        <v>22770</v>
      </c>
      <c r="N24" s="63">
        <f t="shared" si="10"/>
        <v>29095</v>
      </c>
      <c r="O24" s="63">
        <f t="shared" si="7"/>
        <v>120175</v>
      </c>
      <c r="P24" s="63"/>
      <c r="Q24" s="18"/>
      <c r="R24" s="18"/>
    </row>
    <row r="25" spans="1:18" ht="64.5" x14ac:dyDescent="0.25">
      <c r="A25" s="80">
        <v>42982</v>
      </c>
      <c r="B25" s="19">
        <v>8198</v>
      </c>
      <c r="C25" s="14" t="s">
        <v>434</v>
      </c>
      <c r="D25" s="14" t="s">
        <v>435</v>
      </c>
      <c r="E25" s="15">
        <f>13330*47.6039</f>
        <v>634559.98700000008</v>
      </c>
      <c r="F25" s="15"/>
      <c r="G25" s="16"/>
      <c r="H25" s="63">
        <f t="shared" si="6"/>
        <v>634559.98700000008</v>
      </c>
      <c r="I25" s="63">
        <f t="shared" si="9"/>
        <v>31727.999350000006</v>
      </c>
      <c r="J25" s="63"/>
      <c r="K25" s="63"/>
      <c r="L25" s="63"/>
      <c r="M25" s="63"/>
      <c r="N25" s="63">
        <f t="shared" si="10"/>
        <v>31727.999350000006</v>
      </c>
      <c r="O25" s="63">
        <f t="shared" si="7"/>
        <v>602831.98765000002</v>
      </c>
      <c r="P25" s="63"/>
      <c r="Q25" s="18"/>
      <c r="R25" s="18"/>
    </row>
    <row r="26" spans="1:18" ht="64.5" x14ac:dyDescent="0.25">
      <c r="A26" s="80">
        <v>42982</v>
      </c>
      <c r="B26" s="19">
        <v>8199</v>
      </c>
      <c r="C26" s="14" t="s">
        <v>121</v>
      </c>
      <c r="D26" s="14" t="s">
        <v>436</v>
      </c>
      <c r="E26" s="15">
        <f>3657.07*47.6039</f>
        <v>174090.79457300002</v>
      </c>
      <c r="F26" s="15"/>
      <c r="G26" s="16"/>
      <c r="H26" s="63">
        <f t="shared" si="6"/>
        <v>174090.79457300002</v>
      </c>
      <c r="I26" s="63">
        <f t="shared" si="9"/>
        <v>8704.5397286500011</v>
      </c>
      <c r="J26" s="63"/>
      <c r="K26" s="63"/>
      <c r="L26" s="63"/>
      <c r="M26" s="63"/>
      <c r="N26" s="63">
        <f t="shared" si="10"/>
        <v>8704.5397286500011</v>
      </c>
      <c r="O26" s="63">
        <f t="shared" si="7"/>
        <v>165386.25484435001</v>
      </c>
      <c r="P26" s="63"/>
      <c r="Q26" s="18"/>
      <c r="R26" s="18"/>
    </row>
    <row r="27" spans="1:18" ht="64.5" x14ac:dyDescent="0.25">
      <c r="A27" s="80">
        <v>42982</v>
      </c>
      <c r="B27" s="19">
        <v>8200</v>
      </c>
      <c r="C27" s="14" t="s">
        <v>384</v>
      </c>
      <c r="D27" s="14" t="s">
        <v>437</v>
      </c>
      <c r="E27" s="15">
        <v>15000</v>
      </c>
      <c r="F27" s="15"/>
      <c r="G27" s="16"/>
      <c r="H27" s="63">
        <f t="shared" si="6"/>
        <v>15000</v>
      </c>
      <c r="I27" s="63"/>
      <c r="J27" s="63"/>
      <c r="K27" s="63"/>
      <c r="L27" s="63"/>
      <c r="M27" s="63"/>
      <c r="N27" s="63"/>
      <c r="O27" s="63">
        <f t="shared" si="7"/>
        <v>15000</v>
      </c>
      <c r="P27" s="63"/>
      <c r="Q27" s="18"/>
      <c r="R27" s="18"/>
    </row>
    <row r="28" spans="1:18" ht="51.75" x14ac:dyDescent="0.25">
      <c r="A28" s="80">
        <v>42982</v>
      </c>
      <c r="B28" s="19">
        <v>8201</v>
      </c>
      <c r="C28" s="14" t="s">
        <v>438</v>
      </c>
      <c r="D28" s="14" t="s">
        <v>439</v>
      </c>
      <c r="E28" s="15">
        <v>9000</v>
      </c>
      <c r="F28" s="15"/>
      <c r="G28" s="16"/>
      <c r="H28" s="63">
        <f t="shared" si="6"/>
        <v>9000</v>
      </c>
      <c r="I28" s="63">
        <f t="shared" si="9"/>
        <v>450</v>
      </c>
      <c r="J28" s="63"/>
      <c r="K28" s="63"/>
      <c r="L28" s="63"/>
      <c r="M28" s="63"/>
      <c r="N28" s="63">
        <f t="shared" si="10"/>
        <v>450</v>
      </c>
      <c r="O28" s="63">
        <f t="shared" si="7"/>
        <v>8550</v>
      </c>
      <c r="P28" s="63"/>
      <c r="Q28" s="18"/>
      <c r="R28" s="18"/>
    </row>
    <row r="29" spans="1:18" ht="64.5" x14ac:dyDescent="0.25">
      <c r="A29" s="80">
        <v>42982</v>
      </c>
      <c r="B29" s="19">
        <v>8202</v>
      </c>
      <c r="C29" s="14" t="s">
        <v>440</v>
      </c>
      <c r="D29" s="14" t="s">
        <v>441</v>
      </c>
      <c r="E29" s="15">
        <v>19957.240000000002</v>
      </c>
      <c r="F29" s="15"/>
      <c r="G29" s="16"/>
      <c r="H29" s="63">
        <f t="shared" si="6"/>
        <v>19957.240000000002</v>
      </c>
      <c r="I29" s="63"/>
      <c r="J29" s="63"/>
      <c r="K29" s="63"/>
      <c r="L29" s="63"/>
      <c r="M29" s="63"/>
      <c r="N29" s="63"/>
      <c r="O29" s="63">
        <f t="shared" si="7"/>
        <v>19957.240000000002</v>
      </c>
      <c r="P29" s="63"/>
      <c r="Q29" s="18"/>
      <c r="R29" s="18"/>
    </row>
    <row r="30" spans="1:18" ht="39" x14ac:dyDescent="0.25">
      <c r="A30" s="80">
        <v>42982</v>
      </c>
      <c r="B30" s="19" t="s">
        <v>28</v>
      </c>
      <c r="C30" s="14" t="s">
        <v>29</v>
      </c>
      <c r="D30" s="14" t="s">
        <v>442</v>
      </c>
      <c r="E30" s="15">
        <v>4000</v>
      </c>
      <c r="F30" s="15"/>
      <c r="G30" s="16"/>
      <c r="H30" s="63">
        <f t="shared" si="6"/>
        <v>4000</v>
      </c>
      <c r="I30" s="63"/>
      <c r="J30" s="63"/>
      <c r="K30" s="63"/>
      <c r="L30" s="63"/>
      <c r="M30" s="63"/>
      <c r="N30" s="63"/>
      <c r="O30" s="63">
        <f t="shared" si="7"/>
        <v>4000</v>
      </c>
      <c r="P30" s="63"/>
      <c r="Q30" s="18"/>
      <c r="R30" s="18"/>
    </row>
    <row r="31" spans="1:18" ht="51.75" x14ac:dyDescent="0.25">
      <c r="A31" s="80">
        <v>42982</v>
      </c>
      <c r="B31" s="19" t="s">
        <v>28</v>
      </c>
      <c r="C31" s="14" t="s">
        <v>58</v>
      </c>
      <c r="D31" s="14" t="s">
        <v>443</v>
      </c>
      <c r="E31" s="15">
        <v>907.25</v>
      </c>
      <c r="F31" s="15">
        <f t="shared" si="8"/>
        <v>163.30500000000001</v>
      </c>
      <c r="G31" s="16"/>
      <c r="H31" s="63">
        <f t="shared" si="6"/>
        <v>1070.5550000000001</v>
      </c>
      <c r="I31" s="63">
        <f t="shared" si="9"/>
        <v>45.362500000000004</v>
      </c>
      <c r="J31" s="63"/>
      <c r="K31" s="63"/>
      <c r="L31" s="63"/>
      <c r="M31" s="63"/>
      <c r="N31" s="63">
        <f t="shared" si="10"/>
        <v>45.362500000000004</v>
      </c>
      <c r="O31" s="63">
        <v>1025.2</v>
      </c>
      <c r="P31" s="63"/>
      <c r="Q31" s="18"/>
      <c r="R31" s="18"/>
    </row>
    <row r="32" spans="1:18" ht="64.5" x14ac:dyDescent="0.25">
      <c r="A32" s="80">
        <v>42982</v>
      </c>
      <c r="B32" s="19" t="s">
        <v>28</v>
      </c>
      <c r="C32" s="14" t="s">
        <v>388</v>
      </c>
      <c r="D32" s="14" t="s">
        <v>444</v>
      </c>
      <c r="E32" s="15">
        <f>98000*50%</f>
        <v>49000</v>
      </c>
      <c r="F32" s="15">
        <f t="shared" si="8"/>
        <v>8820</v>
      </c>
      <c r="G32" s="16"/>
      <c r="H32" s="63">
        <f t="shared" si="6"/>
        <v>57820</v>
      </c>
      <c r="I32" s="63">
        <f t="shared" si="9"/>
        <v>2450</v>
      </c>
      <c r="J32" s="63"/>
      <c r="K32" s="63"/>
      <c r="L32" s="63"/>
      <c r="M32" s="63">
        <f>F32</f>
        <v>8820</v>
      </c>
      <c r="N32" s="63">
        <f t="shared" si="10"/>
        <v>11270</v>
      </c>
      <c r="O32" s="63">
        <f t="shared" si="7"/>
        <v>46550</v>
      </c>
      <c r="P32" s="63"/>
      <c r="Q32" s="18"/>
      <c r="R32" s="18"/>
    </row>
    <row r="33" spans="1:18" ht="64.5" x14ac:dyDescent="0.25">
      <c r="A33" s="80">
        <v>42982</v>
      </c>
      <c r="B33" s="19" t="s">
        <v>28</v>
      </c>
      <c r="C33" s="14" t="s">
        <v>385</v>
      </c>
      <c r="D33" s="14" t="s">
        <v>445</v>
      </c>
      <c r="E33" s="15">
        <v>50000</v>
      </c>
      <c r="F33" s="15">
        <f t="shared" si="8"/>
        <v>9000</v>
      </c>
      <c r="G33" s="16"/>
      <c r="H33" s="63">
        <f t="shared" si="6"/>
        <v>59000</v>
      </c>
      <c r="I33" s="63"/>
      <c r="J33" s="63">
        <f>E33*10%</f>
        <v>5000</v>
      </c>
      <c r="K33" s="63"/>
      <c r="L33" s="63"/>
      <c r="M33" s="63">
        <f>F33</f>
        <v>9000</v>
      </c>
      <c r="N33" s="63">
        <f t="shared" si="10"/>
        <v>14000</v>
      </c>
      <c r="O33" s="63">
        <f t="shared" si="7"/>
        <v>45000</v>
      </c>
      <c r="P33" s="63"/>
      <c r="Q33" s="18"/>
      <c r="R33" s="18"/>
    </row>
    <row r="34" spans="1:18" ht="77.25" x14ac:dyDescent="0.25">
      <c r="A34" s="80">
        <v>42982</v>
      </c>
      <c r="B34" s="19" t="s">
        <v>28</v>
      </c>
      <c r="C34" s="14" t="s">
        <v>389</v>
      </c>
      <c r="D34" s="14" t="s">
        <v>446</v>
      </c>
      <c r="E34" s="15">
        <v>50000</v>
      </c>
      <c r="F34" s="15">
        <f t="shared" si="8"/>
        <v>9000</v>
      </c>
      <c r="G34" s="16"/>
      <c r="H34" s="63">
        <f t="shared" si="6"/>
        <v>59000</v>
      </c>
      <c r="I34" s="63"/>
      <c r="J34" s="63">
        <f>E34*10%</f>
        <v>5000</v>
      </c>
      <c r="K34" s="63"/>
      <c r="L34" s="63"/>
      <c r="M34" s="63">
        <f>F34</f>
        <v>9000</v>
      </c>
      <c r="N34" s="63">
        <f t="shared" si="10"/>
        <v>14000</v>
      </c>
      <c r="O34" s="63">
        <f t="shared" si="7"/>
        <v>45000</v>
      </c>
      <c r="P34" s="63"/>
      <c r="Q34" s="18"/>
      <c r="R34" s="18"/>
    </row>
    <row r="35" spans="1:18" ht="51.75" x14ac:dyDescent="0.25">
      <c r="A35" s="80">
        <v>42982</v>
      </c>
      <c r="B35" s="19" t="s">
        <v>28</v>
      </c>
      <c r="C35" s="14" t="s">
        <v>94</v>
      </c>
      <c r="D35" s="14" t="s">
        <v>447</v>
      </c>
      <c r="E35" s="15">
        <v>1548300.61</v>
      </c>
      <c r="F35" s="15"/>
      <c r="G35" s="16"/>
      <c r="H35" s="63">
        <f t="shared" si="6"/>
        <v>1548300.61</v>
      </c>
      <c r="I35" s="63"/>
      <c r="J35" s="63"/>
      <c r="K35" s="63"/>
      <c r="L35" s="63"/>
      <c r="M35" s="63"/>
      <c r="N35" s="63"/>
      <c r="O35" s="63">
        <f t="shared" si="7"/>
        <v>1548300.61</v>
      </c>
      <c r="P35" s="63"/>
      <c r="Q35" s="18"/>
      <c r="R35" s="18"/>
    </row>
    <row r="36" spans="1:18" ht="77.25" x14ac:dyDescent="0.25">
      <c r="A36" s="80">
        <v>42983</v>
      </c>
      <c r="B36" s="19">
        <v>8203</v>
      </c>
      <c r="C36" s="14" t="s">
        <v>89</v>
      </c>
      <c r="D36" s="14" t="s">
        <v>448</v>
      </c>
      <c r="E36" s="15">
        <v>7615</v>
      </c>
      <c r="F36" s="15">
        <f t="shared" si="8"/>
        <v>1370.7</v>
      </c>
      <c r="G36" s="16"/>
      <c r="H36" s="63">
        <f t="shared" si="6"/>
        <v>8985.7000000000007</v>
      </c>
      <c r="I36" s="63">
        <f t="shared" si="9"/>
        <v>380.75</v>
      </c>
      <c r="J36" s="63"/>
      <c r="K36" s="63"/>
      <c r="L36" s="63"/>
      <c r="M36" s="15"/>
      <c r="N36" s="63">
        <f t="shared" si="10"/>
        <v>380.75</v>
      </c>
      <c r="O36" s="63">
        <f t="shared" si="7"/>
        <v>8604.9500000000007</v>
      </c>
      <c r="P36" s="63"/>
      <c r="Q36" s="18"/>
      <c r="R36" s="18"/>
    </row>
    <row r="37" spans="1:18" ht="51.75" x14ac:dyDescent="0.25">
      <c r="A37" s="80">
        <v>42983</v>
      </c>
      <c r="B37" s="19">
        <v>8204</v>
      </c>
      <c r="C37" s="14" t="s">
        <v>449</v>
      </c>
      <c r="D37" s="14" t="s">
        <v>450</v>
      </c>
      <c r="E37" s="15">
        <v>50600</v>
      </c>
      <c r="F37" s="15">
        <v>0</v>
      </c>
      <c r="G37" s="16"/>
      <c r="H37" s="63">
        <f t="shared" si="6"/>
        <v>50600</v>
      </c>
      <c r="I37" s="63">
        <f t="shared" si="9"/>
        <v>2530</v>
      </c>
      <c r="J37" s="63"/>
      <c r="K37" s="63"/>
      <c r="L37" s="63"/>
      <c r="M37" s="63"/>
      <c r="N37" s="63">
        <f t="shared" si="10"/>
        <v>2530</v>
      </c>
      <c r="O37" s="63">
        <f t="shared" si="7"/>
        <v>48070</v>
      </c>
      <c r="P37" s="63"/>
      <c r="Q37" s="18"/>
      <c r="R37" s="18"/>
    </row>
    <row r="38" spans="1:18" ht="39" x14ac:dyDescent="0.25">
      <c r="A38" s="80">
        <v>42983</v>
      </c>
      <c r="B38" s="19">
        <v>8205</v>
      </c>
      <c r="C38" s="14" t="s">
        <v>451</v>
      </c>
      <c r="D38" s="14" t="s">
        <v>452</v>
      </c>
      <c r="E38" s="15">
        <v>15000</v>
      </c>
      <c r="F38" s="15">
        <v>0</v>
      </c>
      <c r="G38" s="16"/>
      <c r="H38" s="63">
        <f t="shared" si="6"/>
        <v>15000</v>
      </c>
      <c r="I38" s="63">
        <v>0</v>
      </c>
      <c r="J38" s="63"/>
      <c r="K38" s="63"/>
      <c r="L38" s="63"/>
      <c r="M38" s="63"/>
      <c r="N38" s="63">
        <f t="shared" si="10"/>
        <v>0</v>
      </c>
      <c r="O38" s="63">
        <f t="shared" si="7"/>
        <v>15000</v>
      </c>
      <c r="P38" s="63"/>
      <c r="Q38" s="18"/>
      <c r="R38" s="18"/>
    </row>
    <row r="39" spans="1:18" ht="51.75" x14ac:dyDescent="0.25">
      <c r="A39" s="80">
        <v>42983</v>
      </c>
      <c r="B39" s="19">
        <v>8206</v>
      </c>
      <c r="C39" s="14" t="s">
        <v>228</v>
      </c>
      <c r="D39" s="14" t="s">
        <v>453</v>
      </c>
      <c r="E39" s="15">
        <f>23462.61+5671.71+14711.11+12830.43</f>
        <v>56675.86</v>
      </c>
      <c r="F39" s="15">
        <v>10201.66</v>
      </c>
      <c r="G39" s="16"/>
      <c r="H39" s="63">
        <f t="shared" si="6"/>
        <v>66877.52</v>
      </c>
      <c r="I39" s="63">
        <v>2833.8</v>
      </c>
      <c r="J39" s="63"/>
      <c r="K39" s="63"/>
      <c r="L39" s="63"/>
      <c r="M39" s="63"/>
      <c r="N39" s="63">
        <f t="shared" si="10"/>
        <v>2833.8</v>
      </c>
      <c r="O39" s="63">
        <f t="shared" si="7"/>
        <v>64043.72</v>
      </c>
      <c r="P39" s="63"/>
      <c r="Q39" s="18"/>
      <c r="R39" s="18"/>
    </row>
    <row r="40" spans="1:18" ht="64.5" x14ac:dyDescent="0.25">
      <c r="A40" s="80">
        <v>42983</v>
      </c>
      <c r="B40" s="19">
        <v>8207</v>
      </c>
      <c r="C40" s="14" t="s">
        <v>47</v>
      </c>
      <c r="D40" s="14" t="s">
        <v>454</v>
      </c>
      <c r="E40" s="15">
        <f>15465.76-2319.86</f>
        <v>13145.9</v>
      </c>
      <c r="F40" s="15">
        <f t="shared" si="8"/>
        <v>2366.2619999999997</v>
      </c>
      <c r="G40" s="16"/>
      <c r="H40" s="63">
        <v>15513</v>
      </c>
      <c r="I40" s="63">
        <v>657.34</v>
      </c>
      <c r="J40" s="63"/>
      <c r="K40" s="63"/>
      <c r="L40" s="63"/>
      <c r="M40" s="63"/>
      <c r="N40" s="63">
        <f t="shared" si="10"/>
        <v>657.34</v>
      </c>
      <c r="O40" s="63">
        <f t="shared" si="7"/>
        <v>14855.66</v>
      </c>
      <c r="P40" s="63"/>
      <c r="Q40" s="18"/>
      <c r="R40" s="18"/>
    </row>
    <row r="41" spans="1:18" ht="39" x14ac:dyDescent="0.25">
      <c r="A41" s="80">
        <v>42983</v>
      </c>
      <c r="B41" s="19" t="s">
        <v>28</v>
      </c>
      <c r="C41" s="14" t="s">
        <v>29</v>
      </c>
      <c r="D41" s="14" t="s">
        <v>455</v>
      </c>
      <c r="E41" s="15">
        <v>1430.54</v>
      </c>
      <c r="F41" s="15"/>
      <c r="G41" s="16"/>
      <c r="H41" s="63">
        <f t="shared" si="6"/>
        <v>1430.54</v>
      </c>
      <c r="I41" s="63"/>
      <c r="J41" s="63"/>
      <c r="K41" s="63"/>
      <c r="L41" s="63"/>
      <c r="M41" s="63"/>
      <c r="N41" s="63"/>
      <c r="O41" s="63">
        <f t="shared" si="7"/>
        <v>1430.54</v>
      </c>
      <c r="P41" s="63"/>
      <c r="Q41" s="18"/>
      <c r="R41" s="18"/>
    </row>
    <row r="42" spans="1:18" ht="39" x14ac:dyDescent="0.25">
      <c r="A42" s="80">
        <v>42983</v>
      </c>
      <c r="B42" s="19" t="s">
        <v>28</v>
      </c>
      <c r="C42" s="14" t="s">
        <v>29</v>
      </c>
      <c r="D42" s="14" t="s">
        <v>456</v>
      </c>
      <c r="E42" s="15">
        <v>2829.11</v>
      </c>
      <c r="F42" s="15"/>
      <c r="G42" s="16"/>
      <c r="H42" s="63">
        <f t="shared" si="6"/>
        <v>2829.11</v>
      </c>
      <c r="I42" s="63"/>
      <c r="J42" s="63"/>
      <c r="K42" s="63"/>
      <c r="L42" s="63"/>
      <c r="M42" s="63"/>
      <c r="N42" s="63"/>
      <c r="O42" s="63">
        <f t="shared" si="7"/>
        <v>2829.11</v>
      </c>
      <c r="P42" s="63"/>
      <c r="Q42" s="18"/>
      <c r="R42" s="18"/>
    </row>
    <row r="43" spans="1:18" ht="39" x14ac:dyDescent="0.25">
      <c r="A43" s="80">
        <v>42983</v>
      </c>
      <c r="B43" s="19" t="s">
        <v>28</v>
      </c>
      <c r="C43" s="14" t="s">
        <v>29</v>
      </c>
      <c r="D43" s="14" t="s">
        <v>457</v>
      </c>
      <c r="E43" s="15">
        <v>1426.44</v>
      </c>
      <c r="F43" s="15"/>
      <c r="G43" s="16"/>
      <c r="H43" s="63">
        <f t="shared" si="6"/>
        <v>1426.44</v>
      </c>
      <c r="I43" s="63"/>
      <c r="J43" s="63"/>
      <c r="K43" s="63"/>
      <c r="L43" s="63"/>
      <c r="M43" s="63"/>
      <c r="N43" s="63"/>
      <c r="O43" s="63">
        <f t="shared" si="7"/>
        <v>1426.44</v>
      </c>
      <c r="P43" s="63"/>
      <c r="Q43" s="18"/>
      <c r="R43" s="18"/>
    </row>
    <row r="44" spans="1:18" ht="77.25" x14ac:dyDescent="0.25">
      <c r="A44" s="80">
        <v>42983</v>
      </c>
      <c r="B44" s="19" t="s">
        <v>28</v>
      </c>
      <c r="C44" s="14" t="s">
        <v>458</v>
      </c>
      <c r="D44" s="14" t="s">
        <v>459</v>
      </c>
      <c r="E44" s="15">
        <v>87682.2</v>
      </c>
      <c r="F44" s="15">
        <f t="shared" si="8"/>
        <v>15782.795999999998</v>
      </c>
      <c r="G44" s="16"/>
      <c r="H44" s="63">
        <f t="shared" si="6"/>
        <v>103464.996</v>
      </c>
      <c r="I44" s="63">
        <f t="shared" ref="I44" si="11">E44*5%</f>
        <v>4384.1099999999997</v>
      </c>
      <c r="J44" s="63"/>
      <c r="K44" s="63"/>
      <c r="L44" s="63"/>
      <c r="M44" s="63"/>
      <c r="N44" s="63">
        <f t="shared" ref="N44" si="12">I44+J44+K44+L44+M44</f>
        <v>4384.1099999999997</v>
      </c>
      <c r="O44" s="63">
        <f t="shared" si="7"/>
        <v>99080.885999999999</v>
      </c>
      <c r="P44" s="63"/>
      <c r="Q44" s="18"/>
      <c r="R44" s="18"/>
    </row>
    <row r="45" spans="1:18" ht="90" x14ac:dyDescent="0.25">
      <c r="A45" s="80">
        <v>42983</v>
      </c>
      <c r="B45" s="19"/>
      <c r="C45" s="14" t="s">
        <v>87</v>
      </c>
      <c r="D45" s="14" t="s">
        <v>460</v>
      </c>
      <c r="E45" s="15">
        <v>1367100</v>
      </c>
      <c r="F45" s="15"/>
      <c r="G45" s="15"/>
      <c r="H45" s="63">
        <f t="shared" si="6"/>
        <v>1367100</v>
      </c>
      <c r="I45" s="63"/>
      <c r="J45" s="63"/>
      <c r="K45" s="63"/>
      <c r="L45" s="63"/>
      <c r="M45" s="63"/>
      <c r="N45" s="63"/>
      <c r="O45" s="63">
        <f t="shared" si="7"/>
        <v>1367100</v>
      </c>
      <c r="P45" s="63"/>
      <c r="Q45" s="18"/>
      <c r="R45" s="18"/>
    </row>
    <row r="46" spans="1:18" ht="39" x14ac:dyDescent="0.25">
      <c r="A46" s="80">
        <v>42984</v>
      </c>
      <c r="B46" s="19">
        <v>8208</v>
      </c>
      <c r="C46" s="14" t="s">
        <v>430</v>
      </c>
      <c r="D46" s="14" t="s">
        <v>461</v>
      </c>
      <c r="E46" s="15">
        <v>70662.350000000006</v>
      </c>
      <c r="F46" s="15"/>
      <c r="G46" s="16"/>
      <c r="H46" s="63">
        <f t="shared" si="6"/>
        <v>70662.350000000006</v>
      </c>
      <c r="I46" s="63"/>
      <c r="J46" s="63"/>
      <c r="K46" s="63"/>
      <c r="L46" s="63"/>
      <c r="M46" s="63"/>
      <c r="N46" s="63"/>
      <c r="O46" s="63">
        <f t="shared" si="7"/>
        <v>70662.350000000006</v>
      </c>
      <c r="P46" s="63"/>
      <c r="Q46" s="18"/>
      <c r="R46" s="18"/>
    </row>
    <row r="47" spans="1:18" ht="64.5" x14ac:dyDescent="0.25">
      <c r="A47" s="80">
        <v>42986</v>
      </c>
      <c r="B47" s="19">
        <v>8209</v>
      </c>
      <c r="C47" s="14" t="s">
        <v>462</v>
      </c>
      <c r="D47" s="14" t="s">
        <v>463</v>
      </c>
      <c r="E47" s="15">
        <v>4152</v>
      </c>
      <c r="F47" s="15"/>
      <c r="G47" s="15"/>
      <c r="H47" s="63">
        <f t="shared" si="6"/>
        <v>4152</v>
      </c>
      <c r="I47" s="63"/>
      <c r="J47" s="63">
        <f>E47*10%</f>
        <v>415.20000000000005</v>
      </c>
      <c r="K47" s="63"/>
      <c r="L47" s="63"/>
      <c r="M47" s="63"/>
      <c r="N47" s="63">
        <f t="shared" si="10"/>
        <v>415.20000000000005</v>
      </c>
      <c r="O47" s="63">
        <f t="shared" si="7"/>
        <v>3736.8</v>
      </c>
      <c r="P47" s="63"/>
      <c r="Q47" s="18"/>
      <c r="R47" s="18"/>
    </row>
    <row r="48" spans="1:18" ht="64.5" x14ac:dyDescent="0.25">
      <c r="A48" s="80">
        <v>42986</v>
      </c>
      <c r="B48" s="19">
        <v>8210</v>
      </c>
      <c r="C48" s="14" t="s">
        <v>464</v>
      </c>
      <c r="D48" s="14" t="s">
        <v>465</v>
      </c>
      <c r="E48" s="15">
        <v>4152</v>
      </c>
      <c r="F48" s="15"/>
      <c r="G48" s="16"/>
      <c r="H48" s="63">
        <f t="shared" si="6"/>
        <v>4152</v>
      </c>
      <c r="I48" s="63"/>
      <c r="J48" s="63">
        <f t="shared" ref="J48:J52" si="13">E48*10%</f>
        <v>415.20000000000005</v>
      </c>
      <c r="K48" s="63"/>
      <c r="L48" s="63"/>
      <c r="M48" s="63"/>
      <c r="N48" s="63">
        <f t="shared" si="10"/>
        <v>415.20000000000005</v>
      </c>
      <c r="O48" s="63">
        <f t="shared" si="7"/>
        <v>3736.8</v>
      </c>
      <c r="P48" s="63"/>
      <c r="Q48" s="18"/>
      <c r="R48" s="18"/>
    </row>
    <row r="49" spans="1:18" ht="64.5" x14ac:dyDescent="0.25">
      <c r="A49" s="80">
        <v>42986</v>
      </c>
      <c r="B49" s="19">
        <v>8211</v>
      </c>
      <c r="C49" s="14" t="s">
        <v>466</v>
      </c>
      <c r="D49" s="14" t="s">
        <v>467</v>
      </c>
      <c r="E49" s="15">
        <v>4152</v>
      </c>
      <c r="F49" s="15"/>
      <c r="G49" s="16"/>
      <c r="H49" s="63">
        <f t="shared" si="6"/>
        <v>4152</v>
      </c>
      <c r="I49" s="63"/>
      <c r="J49" s="63">
        <f t="shared" si="13"/>
        <v>415.20000000000005</v>
      </c>
      <c r="K49" s="63"/>
      <c r="L49" s="63"/>
      <c r="M49" s="63"/>
      <c r="N49" s="63">
        <f t="shared" si="10"/>
        <v>415.20000000000005</v>
      </c>
      <c r="O49" s="63">
        <f t="shared" si="7"/>
        <v>3736.8</v>
      </c>
      <c r="P49" s="63"/>
      <c r="Q49" s="18"/>
      <c r="R49" s="18"/>
    </row>
    <row r="50" spans="1:18" ht="64.5" x14ac:dyDescent="0.25">
      <c r="A50" s="80">
        <v>42986</v>
      </c>
      <c r="B50" s="19">
        <v>8212</v>
      </c>
      <c r="C50" s="14" t="s">
        <v>468</v>
      </c>
      <c r="D50" s="14" t="s">
        <v>469</v>
      </c>
      <c r="E50" s="15">
        <v>4152</v>
      </c>
      <c r="F50" s="15"/>
      <c r="G50" s="16"/>
      <c r="H50" s="63">
        <f t="shared" si="6"/>
        <v>4152</v>
      </c>
      <c r="I50" s="63"/>
      <c r="J50" s="63">
        <f t="shared" si="13"/>
        <v>415.20000000000005</v>
      </c>
      <c r="K50" s="63"/>
      <c r="L50" s="63"/>
      <c r="M50" s="63"/>
      <c r="N50" s="63">
        <f t="shared" si="10"/>
        <v>415.20000000000005</v>
      </c>
      <c r="O50" s="63">
        <f t="shared" si="7"/>
        <v>3736.8</v>
      </c>
      <c r="P50" s="63"/>
      <c r="Q50" s="18"/>
      <c r="R50" s="18"/>
    </row>
    <row r="51" spans="1:18" ht="64.5" x14ac:dyDescent="0.25">
      <c r="A51" s="80">
        <v>42986</v>
      </c>
      <c r="B51" s="19">
        <v>8213</v>
      </c>
      <c r="C51" s="14" t="s">
        <v>470</v>
      </c>
      <c r="D51" s="14" t="s">
        <v>471</v>
      </c>
      <c r="E51" s="15">
        <v>4152</v>
      </c>
      <c r="F51" s="15"/>
      <c r="G51" s="16"/>
      <c r="H51" s="63">
        <f t="shared" si="6"/>
        <v>4152</v>
      </c>
      <c r="I51" s="63"/>
      <c r="J51" s="63">
        <f t="shared" si="13"/>
        <v>415.20000000000005</v>
      </c>
      <c r="K51" s="63"/>
      <c r="L51" s="63"/>
      <c r="M51" s="63"/>
      <c r="N51" s="63">
        <f t="shared" si="10"/>
        <v>415.20000000000005</v>
      </c>
      <c r="O51" s="63">
        <f t="shared" si="7"/>
        <v>3736.8</v>
      </c>
      <c r="P51" s="63"/>
      <c r="Q51" s="18"/>
      <c r="R51" s="18"/>
    </row>
    <row r="52" spans="1:18" ht="64.5" x14ac:dyDescent="0.25">
      <c r="A52" s="80">
        <v>42986</v>
      </c>
      <c r="B52" s="19">
        <v>8214</v>
      </c>
      <c r="C52" s="14" t="s">
        <v>472</v>
      </c>
      <c r="D52" s="14" t="s">
        <v>473</v>
      </c>
      <c r="E52" s="15">
        <v>4152</v>
      </c>
      <c r="F52" s="15"/>
      <c r="G52" s="16"/>
      <c r="H52" s="63">
        <f t="shared" si="6"/>
        <v>4152</v>
      </c>
      <c r="I52" s="63"/>
      <c r="J52" s="63">
        <f t="shared" si="13"/>
        <v>415.20000000000005</v>
      </c>
      <c r="K52" s="63"/>
      <c r="L52" s="63"/>
      <c r="M52" s="63"/>
      <c r="N52" s="63">
        <f t="shared" si="10"/>
        <v>415.20000000000005</v>
      </c>
      <c r="O52" s="63">
        <f t="shared" si="7"/>
        <v>3736.8</v>
      </c>
      <c r="P52" s="63"/>
      <c r="Q52" s="18"/>
      <c r="R52" s="18"/>
    </row>
    <row r="53" spans="1:18" ht="39" x14ac:dyDescent="0.25">
      <c r="A53" s="80">
        <v>42986</v>
      </c>
      <c r="B53" s="19">
        <v>8215</v>
      </c>
      <c r="C53" s="14" t="s">
        <v>381</v>
      </c>
      <c r="D53" s="14" t="s">
        <v>474</v>
      </c>
      <c r="E53" s="15">
        <v>10039.040000000001</v>
      </c>
      <c r="F53" s="15"/>
      <c r="G53" s="16"/>
      <c r="H53" s="63">
        <f t="shared" si="6"/>
        <v>10039.040000000001</v>
      </c>
      <c r="I53" s="63"/>
      <c r="J53" s="63"/>
      <c r="K53" s="63"/>
      <c r="L53" s="63"/>
      <c r="M53" s="63"/>
      <c r="N53" s="63"/>
      <c r="O53" s="63">
        <f t="shared" si="7"/>
        <v>10039.040000000001</v>
      </c>
      <c r="P53" s="63"/>
      <c r="Q53" s="18"/>
      <c r="R53" s="18"/>
    </row>
    <row r="54" spans="1:18" ht="51.75" x14ac:dyDescent="0.25">
      <c r="A54" s="80">
        <v>42986</v>
      </c>
      <c r="B54" s="19">
        <v>8216</v>
      </c>
      <c r="C54" s="14" t="s">
        <v>387</v>
      </c>
      <c r="D54" s="14" t="s">
        <v>475</v>
      </c>
      <c r="E54" s="15">
        <v>25885</v>
      </c>
      <c r="F54" s="15">
        <f t="shared" ref="F54" si="14">E54*18%</f>
        <v>4659.3</v>
      </c>
      <c r="G54" s="16"/>
      <c r="H54" s="63">
        <f t="shared" si="6"/>
        <v>30544.3</v>
      </c>
      <c r="I54" s="63">
        <f t="shared" ref="I54" si="15">E54*5%</f>
        <v>1294.25</v>
      </c>
      <c r="J54" s="63"/>
      <c r="K54" s="63"/>
      <c r="L54" s="63"/>
      <c r="M54" s="63"/>
      <c r="N54" s="63">
        <f t="shared" ref="N54:N55" si="16">I54+J54+K54+L54+M54</f>
        <v>1294.25</v>
      </c>
      <c r="O54" s="63">
        <f t="shared" si="7"/>
        <v>29250.05</v>
      </c>
      <c r="P54" s="63"/>
      <c r="Q54" s="18"/>
      <c r="R54" s="18"/>
    </row>
    <row r="55" spans="1:18" ht="64.5" x14ac:dyDescent="0.25">
      <c r="A55" s="80">
        <v>42986</v>
      </c>
      <c r="B55" s="19">
        <v>8217</v>
      </c>
      <c r="C55" s="14" t="s">
        <v>217</v>
      </c>
      <c r="D55" s="14" t="s">
        <v>476</v>
      </c>
      <c r="E55" s="15">
        <f>10500+2251.5+15750+2488.5+5250+1461.5</f>
        <v>37701.5</v>
      </c>
      <c r="F55" s="15"/>
      <c r="G55" s="16"/>
      <c r="H55" s="63">
        <f t="shared" si="6"/>
        <v>37701.5</v>
      </c>
      <c r="I55" s="63">
        <v>1885.09</v>
      </c>
      <c r="J55" s="63"/>
      <c r="K55" s="63"/>
      <c r="L55" s="63"/>
      <c r="M55" s="63"/>
      <c r="N55" s="63">
        <f t="shared" si="16"/>
        <v>1885.09</v>
      </c>
      <c r="O55" s="63">
        <f t="shared" si="7"/>
        <v>35816.410000000003</v>
      </c>
      <c r="P55" s="63"/>
      <c r="Q55" s="18"/>
      <c r="R55" s="18"/>
    </row>
    <row r="56" spans="1:18" ht="15" x14ac:dyDescent="0.25">
      <c r="A56" s="80">
        <v>42986</v>
      </c>
      <c r="B56" s="19">
        <v>8218</v>
      </c>
      <c r="C56" s="14" t="s">
        <v>27</v>
      </c>
      <c r="D56" s="14" t="s">
        <v>27</v>
      </c>
      <c r="E56" s="15"/>
      <c r="F56" s="15"/>
      <c r="G56" s="16"/>
      <c r="H56" s="63"/>
      <c r="I56" s="63"/>
      <c r="J56" s="63"/>
      <c r="K56" s="63"/>
      <c r="L56" s="63"/>
      <c r="M56" s="63"/>
      <c r="N56" s="63"/>
      <c r="O56" s="63"/>
      <c r="P56" s="63"/>
      <c r="Q56" s="18"/>
      <c r="R56" s="18"/>
    </row>
    <row r="57" spans="1:18" ht="64.5" x14ac:dyDescent="0.25">
      <c r="A57" s="80">
        <v>42986</v>
      </c>
      <c r="B57" s="19">
        <v>8219</v>
      </c>
      <c r="C57" s="14" t="s">
        <v>205</v>
      </c>
      <c r="D57" s="14" t="s">
        <v>477</v>
      </c>
      <c r="E57" s="15">
        <v>42372.88</v>
      </c>
      <c r="F57" s="15">
        <f t="shared" si="8"/>
        <v>7627.1183999999994</v>
      </c>
      <c r="G57" s="16"/>
      <c r="H57" s="63">
        <f t="shared" si="6"/>
        <v>49999.998399999997</v>
      </c>
      <c r="I57" s="63">
        <f t="shared" si="9"/>
        <v>2118.6439999999998</v>
      </c>
      <c r="J57" s="63"/>
      <c r="K57" s="63"/>
      <c r="L57" s="63"/>
      <c r="M57" s="63"/>
      <c r="N57" s="63">
        <f t="shared" si="10"/>
        <v>2118.6439999999998</v>
      </c>
      <c r="O57" s="63">
        <v>47881.36</v>
      </c>
      <c r="P57" s="63"/>
      <c r="Q57" s="18"/>
      <c r="R57" s="18"/>
    </row>
    <row r="58" spans="1:18" ht="64.5" x14ac:dyDescent="0.25">
      <c r="A58" s="80">
        <v>42986</v>
      </c>
      <c r="B58" s="19">
        <v>8220</v>
      </c>
      <c r="C58" s="14" t="s">
        <v>386</v>
      </c>
      <c r="D58" s="14" t="s">
        <v>478</v>
      </c>
      <c r="E58" s="15">
        <v>120000</v>
      </c>
      <c r="F58" s="15">
        <f t="shared" si="8"/>
        <v>21600</v>
      </c>
      <c r="G58" s="16"/>
      <c r="H58" s="63">
        <f t="shared" si="6"/>
        <v>141600</v>
      </c>
      <c r="I58" s="63"/>
      <c r="J58" s="63"/>
      <c r="K58" s="63"/>
      <c r="L58" s="63"/>
      <c r="M58" s="63"/>
      <c r="N58" s="63"/>
      <c r="O58" s="63">
        <f t="shared" si="7"/>
        <v>141600</v>
      </c>
      <c r="P58" s="63"/>
      <c r="Q58" s="18"/>
      <c r="R58" s="18"/>
    </row>
    <row r="59" spans="1:18" ht="64.5" x14ac:dyDescent="0.25">
      <c r="A59" s="80">
        <v>42986</v>
      </c>
      <c r="B59" s="19">
        <v>8221</v>
      </c>
      <c r="C59" s="14" t="s">
        <v>479</v>
      </c>
      <c r="D59" s="14" t="s">
        <v>480</v>
      </c>
      <c r="E59" s="15">
        <v>5000</v>
      </c>
      <c r="F59" s="15"/>
      <c r="G59" s="16"/>
      <c r="H59" s="63">
        <f t="shared" si="6"/>
        <v>5000</v>
      </c>
      <c r="I59" s="63">
        <f t="shared" si="9"/>
        <v>250</v>
      </c>
      <c r="J59" s="63"/>
      <c r="K59" s="63"/>
      <c r="L59" s="63"/>
      <c r="M59" s="63"/>
      <c r="N59" s="63">
        <f t="shared" si="10"/>
        <v>250</v>
      </c>
      <c r="O59" s="63">
        <f t="shared" si="7"/>
        <v>4750</v>
      </c>
      <c r="P59" s="63"/>
      <c r="Q59" s="18"/>
      <c r="R59" s="18"/>
    </row>
    <row r="60" spans="1:18" ht="64.5" x14ac:dyDescent="0.25">
      <c r="A60" s="80">
        <v>42986</v>
      </c>
      <c r="B60" s="19">
        <v>8222</v>
      </c>
      <c r="C60" s="14" t="s">
        <v>89</v>
      </c>
      <c r="D60" s="14" t="s">
        <v>481</v>
      </c>
      <c r="E60" s="15">
        <v>45439</v>
      </c>
      <c r="F60" s="15">
        <f t="shared" si="8"/>
        <v>8179.0199999999995</v>
      </c>
      <c r="G60" s="16"/>
      <c r="H60" s="63">
        <f t="shared" si="6"/>
        <v>53618.02</v>
      </c>
      <c r="I60" s="63">
        <f t="shared" si="9"/>
        <v>2271.9500000000003</v>
      </c>
      <c r="J60" s="63"/>
      <c r="K60" s="63"/>
      <c r="L60" s="63"/>
      <c r="M60" s="15"/>
      <c r="N60" s="63">
        <f t="shared" si="10"/>
        <v>2271.9500000000003</v>
      </c>
      <c r="O60" s="63">
        <f t="shared" si="7"/>
        <v>51346.07</v>
      </c>
      <c r="P60" s="63"/>
      <c r="Q60" s="18"/>
      <c r="R60" s="18"/>
    </row>
    <row r="61" spans="1:18" ht="51.75" x14ac:dyDescent="0.25">
      <c r="A61" s="80">
        <v>42986</v>
      </c>
      <c r="B61" s="19">
        <v>8223</v>
      </c>
      <c r="C61" s="14" t="s">
        <v>47</v>
      </c>
      <c r="D61" s="14" t="s">
        <v>482</v>
      </c>
      <c r="E61" s="15">
        <v>14511.98</v>
      </c>
      <c r="F61" s="15">
        <f t="shared" si="8"/>
        <v>2612.1563999999998</v>
      </c>
      <c r="G61" s="16">
        <v>0.86</v>
      </c>
      <c r="H61" s="63">
        <f t="shared" si="6"/>
        <v>17124.9964</v>
      </c>
      <c r="I61" s="63">
        <v>725.64</v>
      </c>
      <c r="J61" s="63"/>
      <c r="K61" s="63"/>
      <c r="L61" s="63"/>
      <c r="M61" s="63"/>
      <c r="N61" s="63">
        <f t="shared" si="10"/>
        <v>725.64</v>
      </c>
      <c r="O61" s="63">
        <f t="shared" si="7"/>
        <v>16399.356400000001</v>
      </c>
      <c r="P61" s="63"/>
      <c r="Q61" s="18"/>
      <c r="R61" s="18"/>
    </row>
    <row r="62" spans="1:18" ht="51.75" x14ac:dyDescent="0.25">
      <c r="A62" s="80">
        <v>42986</v>
      </c>
      <c r="B62" s="19">
        <v>8224</v>
      </c>
      <c r="C62" s="14" t="s">
        <v>417</v>
      </c>
      <c r="D62" s="14" t="s">
        <v>482</v>
      </c>
      <c r="E62" s="15">
        <v>17460</v>
      </c>
      <c r="F62" s="15">
        <f t="shared" si="8"/>
        <v>3142.7999999999997</v>
      </c>
      <c r="G62" s="16"/>
      <c r="H62" s="63">
        <f t="shared" si="6"/>
        <v>20602.8</v>
      </c>
      <c r="I62" s="63">
        <f t="shared" si="9"/>
        <v>873</v>
      </c>
      <c r="J62" s="63"/>
      <c r="K62" s="63"/>
      <c r="L62" s="63"/>
      <c r="M62" s="63"/>
      <c r="N62" s="63">
        <f t="shared" si="10"/>
        <v>873</v>
      </c>
      <c r="O62" s="63">
        <f t="shared" si="7"/>
        <v>19729.8</v>
      </c>
      <c r="P62" s="63"/>
      <c r="Q62" s="18"/>
      <c r="R62" s="18"/>
    </row>
    <row r="63" spans="1:18" ht="26.25" x14ac:dyDescent="0.25">
      <c r="A63" s="80">
        <v>42989</v>
      </c>
      <c r="B63" s="19">
        <v>6705</v>
      </c>
      <c r="C63" s="14" t="s">
        <v>483</v>
      </c>
      <c r="D63" s="14" t="s">
        <v>484</v>
      </c>
      <c r="E63" s="15">
        <v>-4000</v>
      </c>
      <c r="F63" s="15"/>
      <c r="G63" s="15"/>
      <c r="H63" s="63">
        <f t="shared" si="6"/>
        <v>-4000</v>
      </c>
      <c r="I63" s="63"/>
      <c r="J63" s="63">
        <f>E63*10%</f>
        <v>-400</v>
      </c>
      <c r="K63" s="63"/>
      <c r="L63" s="63"/>
      <c r="M63" s="63"/>
      <c r="N63" s="63">
        <f>I63+J63+K63+L63+M63</f>
        <v>-400</v>
      </c>
      <c r="O63" s="63">
        <f t="shared" si="7"/>
        <v>-3600</v>
      </c>
      <c r="P63" s="63"/>
      <c r="Q63" s="18"/>
      <c r="R63" s="18"/>
    </row>
    <row r="64" spans="1:18" ht="26.25" x14ac:dyDescent="0.25">
      <c r="A64" s="80">
        <v>42989</v>
      </c>
      <c r="B64" s="19">
        <v>5502</v>
      </c>
      <c r="C64" s="14" t="s">
        <v>485</v>
      </c>
      <c r="D64" s="14" t="s">
        <v>486</v>
      </c>
      <c r="E64" s="15">
        <v>-16000</v>
      </c>
      <c r="F64" s="15"/>
      <c r="G64" s="15"/>
      <c r="H64" s="63">
        <v>-16000</v>
      </c>
      <c r="I64" s="63"/>
      <c r="J64" s="63">
        <v>-1600</v>
      </c>
      <c r="K64" s="63"/>
      <c r="L64" s="63"/>
      <c r="M64" s="63"/>
      <c r="N64" s="63">
        <v>-1600</v>
      </c>
      <c r="O64" s="63">
        <v>-14400</v>
      </c>
      <c r="P64" s="63"/>
      <c r="Q64" s="18"/>
      <c r="R64" s="18"/>
    </row>
    <row r="65" spans="1:18" ht="26.25" x14ac:dyDescent="0.25">
      <c r="A65" s="80">
        <v>42989</v>
      </c>
      <c r="B65" s="19">
        <v>6656</v>
      </c>
      <c r="C65" s="14" t="s">
        <v>487</v>
      </c>
      <c r="D65" s="14" t="s">
        <v>488</v>
      </c>
      <c r="E65" s="15">
        <v>-16000</v>
      </c>
      <c r="F65" s="15"/>
      <c r="G65" s="15"/>
      <c r="H65" s="63">
        <f t="shared" ref="H65:H66" si="17">E65+F65+G65</f>
        <v>-16000</v>
      </c>
      <c r="I65" s="63"/>
      <c r="J65" s="63">
        <f>E65*10%</f>
        <v>-1600</v>
      </c>
      <c r="K65" s="63"/>
      <c r="L65" s="63"/>
      <c r="M65" s="63"/>
      <c r="N65" s="63">
        <f>I65+J65+K65+L65+M65</f>
        <v>-1600</v>
      </c>
      <c r="O65" s="63">
        <f>H65-N65</f>
        <v>-14400</v>
      </c>
      <c r="P65" s="63"/>
      <c r="Q65" s="18"/>
      <c r="R65" s="18"/>
    </row>
    <row r="66" spans="1:18" ht="26.25" x14ac:dyDescent="0.25">
      <c r="A66" s="80">
        <v>42989</v>
      </c>
      <c r="B66" s="19">
        <v>6660</v>
      </c>
      <c r="C66" s="14" t="s">
        <v>489</v>
      </c>
      <c r="D66" s="14" t="s">
        <v>490</v>
      </c>
      <c r="E66" s="15">
        <v>-3000</v>
      </c>
      <c r="F66" s="15"/>
      <c r="G66" s="15"/>
      <c r="H66" s="63">
        <f t="shared" si="17"/>
        <v>-3000</v>
      </c>
      <c r="I66" s="63"/>
      <c r="J66" s="63">
        <v>-300</v>
      </c>
      <c r="K66" s="63"/>
      <c r="L66" s="63"/>
      <c r="M66" s="63"/>
      <c r="N66" s="63">
        <v>-300</v>
      </c>
      <c r="O66" s="63">
        <v>-2700</v>
      </c>
      <c r="P66" s="63"/>
      <c r="Q66" s="18"/>
      <c r="R66" s="18"/>
    </row>
    <row r="67" spans="1:18" ht="26.25" x14ac:dyDescent="0.25">
      <c r="A67" s="80">
        <v>42989</v>
      </c>
      <c r="B67" s="19">
        <v>5556</v>
      </c>
      <c r="C67" s="14" t="s">
        <v>491</v>
      </c>
      <c r="D67" s="14" t="s">
        <v>492</v>
      </c>
      <c r="E67" s="15">
        <v>-10000</v>
      </c>
      <c r="F67" s="15"/>
      <c r="G67" s="15"/>
      <c r="H67" s="63">
        <v>-10000</v>
      </c>
      <c r="I67" s="63"/>
      <c r="J67" s="63">
        <v>-1000</v>
      </c>
      <c r="K67" s="63"/>
      <c r="L67" s="63"/>
      <c r="M67" s="63"/>
      <c r="N67" s="63">
        <v>-1000</v>
      </c>
      <c r="O67" s="63">
        <v>-9000</v>
      </c>
      <c r="P67" s="63"/>
      <c r="Q67" s="18"/>
      <c r="R67" s="18"/>
    </row>
    <row r="68" spans="1:18" ht="26.25" x14ac:dyDescent="0.25">
      <c r="A68" s="80">
        <v>42989</v>
      </c>
      <c r="B68" s="19">
        <v>6117</v>
      </c>
      <c r="C68" s="14" t="s">
        <v>493</v>
      </c>
      <c r="D68" s="14" t="s">
        <v>494</v>
      </c>
      <c r="E68" s="15">
        <v>-10000</v>
      </c>
      <c r="F68" s="15"/>
      <c r="G68" s="15"/>
      <c r="H68" s="63">
        <v>-10000</v>
      </c>
      <c r="I68" s="63"/>
      <c r="J68" s="63">
        <v>-1000</v>
      </c>
      <c r="K68" s="63"/>
      <c r="L68" s="63"/>
      <c r="M68" s="63"/>
      <c r="N68" s="63">
        <v>-1000</v>
      </c>
      <c r="O68" s="63">
        <v>-9000</v>
      </c>
      <c r="P68" s="63"/>
      <c r="Q68" s="18"/>
      <c r="R68" s="18"/>
    </row>
    <row r="69" spans="1:18" ht="26.25" x14ac:dyDescent="0.25">
      <c r="A69" s="80">
        <v>42989</v>
      </c>
      <c r="B69" s="19">
        <v>4757</v>
      </c>
      <c r="C69" s="14" t="s">
        <v>495</v>
      </c>
      <c r="D69" s="14" t="s">
        <v>496</v>
      </c>
      <c r="E69" s="81">
        <v>-6000</v>
      </c>
      <c r="F69" s="82"/>
      <c r="G69" s="15"/>
      <c r="H69" s="81">
        <v>-6000</v>
      </c>
      <c r="I69" s="63"/>
      <c r="J69" s="63">
        <v>-600</v>
      </c>
      <c r="K69" s="63"/>
      <c r="L69" s="63"/>
      <c r="M69" s="63"/>
      <c r="N69" s="63">
        <v>-600</v>
      </c>
      <c r="O69" s="63">
        <v>-5400</v>
      </c>
      <c r="P69" s="63"/>
      <c r="Q69" s="18"/>
      <c r="R69" s="18"/>
    </row>
    <row r="70" spans="1:18" ht="26.25" x14ac:dyDescent="0.25">
      <c r="A70" s="80">
        <v>42989</v>
      </c>
      <c r="B70" s="19">
        <v>6765</v>
      </c>
      <c r="C70" s="14" t="s">
        <v>497</v>
      </c>
      <c r="D70" s="14" t="s">
        <v>498</v>
      </c>
      <c r="E70" s="15">
        <v>-6000</v>
      </c>
      <c r="F70" s="15"/>
      <c r="G70" s="15"/>
      <c r="H70" s="63">
        <v>-6000</v>
      </c>
      <c r="I70" s="63"/>
      <c r="J70" s="63">
        <v>-600</v>
      </c>
      <c r="K70" s="63"/>
      <c r="L70" s="63"/>
      <c r="M70" s="63"/>
      <c r="N70" s="63">
        <v>-600</v>
      </c>
      <c r="O70" s="63">
        <v>-5400</v>
      </c>
      <c r="P70" s="63"/>
      <c r="Q70" s="18"/>
      <c r="R70" s="18"/>
    </row>
    <row r="71" spans="1:18" ht="39" x14ac:dyDescent="0.25">
      <c r="A71" s="80">
        <v>42990</v>
      </c>
      <c r="B71" s="19">
        <v>8225</v>
      </c>
      <c r="C71" s="14" t="s">
        <v>66</v>
      </c>
      <c r="D71" s="14" t="s">
        <v>499</v>
      </c>
      <c r="E71" s="15">
        <v>1400</v>
      </c>
      <c r="F71" s="15"/>
      <c r="G71" s="16"/>
      <c r="H71" s="63">
        <f t="shared" si="6"/>
        <v>1400</v>
      </c>
      <c r="I71" s="63">
        <f t="shared" ref="I71:I124" si="18">E71*5%</f>
        <v>70</v>
      </c>
      <c r="J71" s="63"/>
      <c r="K71" s="63"/>
      <c r="L71" s="63"/>
      <c r="M71" s="63"/>
      <c r="N71" s="63">
        <f t="shared" si="10"/>
        <v>70</v>
      </c>
      <c r="O71" s="63">
        <f t="shared" si="7"/>
        <v>1330</v>
      </c>
      <c r="P71" s="63"/>
      <c r="Q71" s="18"/>
      <c r="R71" s="18"/>
    </row>
    <row r="72" spans="1:18" ht="64.5" x14ac:dyDescent="0.25">
      <c r="A72" s="80">
        <v>42990</v>
      </c>
      <c r="B72" s="19">
        <v>8226</v>
      </c>
      <c r="C72" s="14" t="s">
        <v>391</v>
      </c>
      <c r="D72" s="14" t="s">
        <v>500</v>
      </c>
      <c r="E72" s="15">
        <f>109500+40500</f>
        <v>150000</v>
      </c>
      <c r="F72" s="15">
        <f t="shared" ref="F72:F114" si="19">E72*18%</f>
        <v>27000</v>
      </c>
      <c r="G72" s="16"/>
      <c r="H72" s="15">
        <f>177000-45000</f>
        <v>132000</v>
      </c>
      <c r="I72" s="63">
        <f t="shared" si="18"/>
        <v>7500</v>
      </c>
      <c r="J72" s="63"/>
      <c r="K72" s="63"/>
      <c r="L72" s="63"/>
      <c r="M72" s="63"/>
      <c r="N72" s="63">
        <f t="shared" si="10"/>
        <v>7500</v>
      </c>
      <c r="O72" s="63">
        <f t="shared" si="7"/>
        <v>124500</v>
      </c>
      <c r="P72" s="63"/>
      <c r="Q72" s="18"/>
      <c r="R72" s="18"/>
    </row>
    <row r="73" spans="1:18" ht="64.5" x14ac:dyDescent="0.25">
      <c r="A73" s="80">
        <v>42990</v>
      </c>
      <c r="B73" s="19">
        <v>8227</v>
      </c>
      <c r="C73" s="14" t="s">
        <v>501</v>
      </c>
      <c r="D73" s="14" t="s">
        <v>502</v>
      </c>
      <c r="E73" s="15">
        <v>55555.55</v>
      </c>
      <c r="F73" s="15">
        <f t="shared" si="19"/>
        <v>9999.9989999999998</v>
      </c>
      <c r="G73" s="16"/>
      <c r="H73" s="63">
        <f t="shared" si="6"/>
        <v>65555.548999999999</v>
      </c>
      <c r="I73" s="63"/>
      <c r="J73" s="63">
        <f>E73*10%</f>
        <v>5555.5550000000003</v>
      </c>
      <c r="K73" s="63"/>
      <c r="L73" s="63"/>
      <c r="M73" s="63">
        <f>F73</f>
        <v>9999.9989999999998</v>
      </c>
      <c r="N73" s="63">
        <v>15555.56</v>
      </c>
      <c r="O73" s="63">
        <f t="shared" si="7"/>
        <v>49999.989000000001</v>
      </c>
      <c r="P73" s="63"/>
      <c r="Q73" s="18"/>
      <c r="R73" s="18"/>
    </row>
    <row r="74" spans="1:18" ht="51.75" x14ac:dyDescent="0.25">
      <c r="A74" s="80">
        <v>42990</v>
      </c>
      <c r="B74" s="19">
        <v>8228</v>
      </c>
      <c r="C74" s="14" t="s">
        <v>58</v>
      </c>
      <c r="D74" s="14" t="s">
        <v>503</v>
      </c>
      <c r="E74" s="15">
        <v>3317.79</v>
      </c>
      <c r="F74" s="15">
        <f t="shared" si="19"/>
        <v>597.20219999999995</v>
      </c>
      <c r="G74" s="16"/>
      <c r="H74" s="63">
        <f t="shared" si="6"/>
        <v>3914.9921999999997</v>
      </c>
      <c r="I74" s="63">
        <f t="shared" si="18"/>
        <v>165.8895</v>
      </c>
      <c r="J74" s="63"/>
      <c r="K74" s="63"/>
      <c r="L74" s="63"/>
      <c r="M74" s="63"/>
      <c r="N74" s="63">
        <f t="shared" si="10"/>
        <v>165.8895</v>
      </c>
      <c r="O74" s="63">
        <f t="shared" si="7"/>
        <v>3749.1026999999995</v>
      </c>
      <c r="P74" s="63"/>
      <c r="Q74" s="18"/>
      <c r="R74" s="18"/>
    </row>
    <row r="75" spans="1:18" ht="64.5" x14ac:dyDescent="0.25">
      <c r="A75" s="80">
        <v>42990</v>
      </c>
      <c r="B75" s="19">
        <v>8229</v>
      </c>
      <c r="C75" s="14" t="s">
        <v>58</v>
      </c>
      <c r="D75" s="14" t="s">
        <v>504</v>
      </c>
      <c r="E75" s="15">
        <v>15963.09</v>
      </c>
      <c r="F75" s="15">
        <f t="shared" si="19"/>
        <v>2873.3561999999997</v>
      </c>
      <c r="G75" s="16"/>
      <c r="H75" s="63">
        <f t="shared" si="6"/>
        <v>18836.446199999998</v>
      </c>
      <c r="I75" s="63">
        <f t="shared" si="18"/>
        <v>798.1545000000001</v>
      </c>
      <c r="J75" s="63"/>
      <c r="K75" s="63"/>
      <c r="L75" s="63"/>
      <c r="M75" s="63"/>
      <c r="N75" s="63">
        <f t="shared" si="10"/>
        <v>798.1545000000001</v>
      </c>
      <c r="O75" s="63">
        <v>18038.3</v>
      </c>
      <c r="P75" s="63"/>
      <c r="Q75" s="18"/>
      <c r="R75" s="18"/>
    </row>
    <row r="76" spans="1:18" ht="77.25" x14ac:dyDescent="0.25">
      <c r="A76" s="80">
        <v>42990</v>
      </c>
      <c r="B76" s="19">
        <v>8230</v>
      </c>
      <c r="C76" s="14" t="s">
        <v>390</v>
      </c>
      <c r="D76" s="14" t="s">
        <v>505</v>
      </c>
      <c r="E76" s="15">
        <v>52892.74</v>
      </c>
      <c r="F76" s="15">
        <f>2088.85-335.59</f>
        <v>1753.26</v>
      </c>
      <c r="G76" s="16"/>
      <c r="H76" s="63">
        <f t="shared" si="6"/>
        <v>54646</v>
      </c>
      <c r="I76" s="63">
        <f t="shared" si="18"/>
        <v>2644.6370000000002</v>
      </c>
      <c r="J76" s="63"/>
      <c r="K76" s="63"/>
      <c r="L76" s="63"/>
      <c r="M76" s="63"/>
      <c r="N76" s="63">
        <f t="shared" si="10"/>
        <v>2644.6370000000002</v>
      </c>
      <c r="O76" s="63">
        <f t="shared" si="7"/>
        <v>52001.362999999998</v>
      </c>
      <c r="P76" s="63"/>
      <c r="Q76" s="18"/>
      <c r="R76" s="18"/>
    </row>
    <row r="77" spans="1:18" ht="51.75" x14ac:dyDescent="0.25">
      <c r="A77" s="80">
        <v>42990</v>
      </c>
      <c r="B77" s="19">
        <v>8231</v>
      </c>
      <c r="C77" s="14" t="s">
        <v>387</v>
      </c>
      <c r="D77" s="14" t="s">
        <v>506</v>
      </c>
      <c r="E77" s="15">
        <v>39791.699999999997</v>
      </c>
      <c r="F77" s="15">
        <f t="shared" si="19"/>
        <v>7162.5059999999994</v>
      </c>
      <c r="G77" s="16"/>
      <c r="H77" s="63">
        <f t="shared" si="6"/>
        <v>46954.205999999998</v>
      </c>
      <c r="I77" s="63">
        <f t="shared" si="18"/>
        <v>1989.585</v>
      </c>
      <c r="J77" s="63"/>
      <c r="K77" s="63"/>
      <c r="L77" s="63"/>
      <c r="M77" s="63"/>
      <c r="N77" s="63">
        <f t="shared" si="10"/>
        <v>1989.585</v>
      </c>
      <c r="O77" s="63">
        <f t="shared" si="7"/>
        <v>44964.620999999999</v>
      </c>
      <c r="P77" s="63"/>
      <c r="Q77" s="18"/>
      <c r="R77" s="18"/>
    </row>
    <row r="78" spans="1:18" ht="51.75" x14ac:dyDescent="0.25">
      <c r="A78" s="80">
        <v>42990</v>
      </c>
      <c r="B78" s="19">
        <v>8232</v>
      </c>
      <c r="C78" s="14" t="s">
        <v>233</v>
      </c>
      <c r="D78" s="14" t="s">
        <v>507</v>
      </c>
      <c r="E78" s="15">
        <v>13470</v>
      </c>
      <c r="F78" s="15">
        <f t="shared" si="19"/>
        <v>2424.6</v>
      </c>
      <c r="G78" s="16"/>
      <c r="H78" s="63">
        <f t="shared" si="6"/>
        <v>15894.6</v>
      </c>
      <c r="I78" s="63">
        <f t="shared" si="18"/>
        <v>673.5</v>
      </c>
      <c r="J78" s="63"/>
      <c r="K78" s="63"/>
      <c r="L78" s="63"/>
      <c r="M78" s="63"/>
      <c r="N78" s="63">
        <f t="shared" si="10"/>
        <v>673.5</v>
      </c>
      <c r="O78" s="63">
        <f t="shared" si="7"/>
        <v>15221.1</v>
      </c>
      <c r="P78" s="63"/>
      <c r="Q78" s="18"/>
      <c r="R78" s="18"/>
    </row>
    <row r="79" spans="1:18" ht="64.5" x14ac:dyDescent="0.25">
      <c r="A79" s="80">
        <v>42990</v>
      </c>
      <c r="B79" s="19">
        <v>8233</v>
      </c>
      <c r="C79" s="14" t="s">
        <v>508</v>
      </c>
      <c r="D79" s="14" t="s">
        <v>509</v>
      </c>
      <c r="E79" s="15">
        <v>106684.62</v>
      </c>
      <c r="F79" s="15">
        <f t="shared" si="19"/>
        <v>19203.231599999999</v>
      </c>
      <c r="G79" s="16"/>
      <c r="H79" s="63">
        <f t="shared" ref="H79:H142" si="20">E79+F79+G79</f>
        <v>125887.85159999999</v>
      </c>
      <c r="I79" s="63">
        <f t="shared" si="18"/>
        <v>5334.2309999999998</v>
      </c>
      <c r="J79" s="63"/>
      <c r="K79" s="63"/>
      <c r="L79" s="63"/>
      <c r="M79" s="63"/>
      <c r="N79" s="63">
        <f t="shared" si="10"/>
        <v>5334.2309999999998</v>
      </c>
      <c r="O79" s="63">
        <f t="shared" ref="O79:O125" si="21">H79-N79</f>
        <v>120553.62059999999</v>
      </c>
      <c r="P79" s="63"/>
      <c r="Q79" s="18"/>
      <c r="R79" s="18"/>
    </row>
    <row r="80" spans="1:18" ht="51.75" x14ac:dyDescent="0.25">
      <c r="A80" s="80">
        <v>42990</v>
      </c>
      <c r="B80" s="19" t="s">
        <v>84</v>
      </c>
      <c r="C80" s="14" t="s">
        <v>369</v>
      </c>
      <c r="D80" s="14" t="s">
        <v>510</v>
      </c>
      <c r="E80" s="15"/>
      <c r="F80" s="15"/>
      <c r="G80" s="16"/>
      <c r="H80" s="63"/>
      <c r="I80" s="63"/>
      <c r="J80" s="63"/>
      <c r="K80" s="63"/>
      <c r="L80" s="63"/>
      <c r="M80" s="63"/>
      <c r="N80" s="63"/>
      <c r="O80" s="63"/>
      <c r="P80" s="63">
        <v>15000</v>
      </c>
      <c r="Q80" s="18"/>
      <c r="R80" s="18"/>
    </row>
    <row r="81" spans="1:18" ht="90" x14ac:dyDescent="0.25">
      <c r="A81" s="80">
        <v>42990</v>
      </c>
      <c r="B81" s="19"/>
      <c r="C81" s="14" t="s">
        <v>87</v>
      </c>
      <c r="D81" s="14" t="s">
        <v>511</v>
      </c>
      <c r="E81" s="15">
        <v>1526062.8</v>
      </c>
      <c r="F81" s="15"/>
      <c r="G81" s="16"/>
      <c r="H81" s="63">
        <f t="shared" si="20"/>
        <v>1526062.8</v>
      </c>
      <c r="I81" s="63"/>
      <c r="J81" s="63"/>
      <c r="K81" s="63"/>
      <c r="L81" s="63"/>
      <c r="M81" s="63"/>
      <c r="N81" s="63"/>
      <c r="O81" s="63">
        <f t="shared" si="21"/>
        <v>1526062.8</v>
      </c>
      <c r="P81" s="63"/>
      <c r="Q81" s="18"/>
      <c r="R81" s="18"/>
    </row>
    <row r="82" spans="1:18" ht="64.5" x14ac:dyDescent="0.25">
      <c r="A82" s="80">
        <v>42990</v>
      </c>
      <c r="B82" s="19"/>
      <c r="C82" s="14" t="s">
        <v>87</v>
      </c>
      <c r="D82" s="14" t="s">
        <v>512</v>
      </c>
      <c r="E82" s="15">
        <v>101192.6</v>
      </c>
      <c r="F82" s="15"/>
      <c r="G82" s="16"/>
      <c r="H82" s="63">
        <f t="shared" si="20"/>
        <v>101192.6</v>
      </c>
      <c r="I82" s="63"/>
      <c r="J82" s="63"/>
      <c r="K82" s="63"/>
      <c r="L82" s="63"/>
      <c r="M82" s="63"/>
      <c r="N82" s="63"/>
      <c r="O82" s="63">
        <f t="shared" si="21"/>
        <v>101192.6</v>
      </c>
      <c r="P82" s="63"/>
      <c r="Q82" s="18"/>
      <c r="R82" s="18"/>
    </row>
    <row r="83" spans="1:18" ht="39" x14ac:dyDescent="0.25">
      <c r="A83" s="80">
        <v>42991</v>
      </c>
      <c r="B83" s="19" t="s">
        <v>28</v>
      </c>
      <c r="C83" s="14" t="s">
        <v>29</v>
      </c>
      <c r="D83" s="14" t="s">
        <v>513</v>
      </c>
      <c r="E83" s="15">
        <v>3862.44</v>
      </c>
      <c r="F83" s="15"/>
      <c r="G83" s="16"/>
      <c r="H83" s="63">
        <f t="shared" si="20"/>
        <v>3862.44</v>
      </c>
      <c r="I83" s="63"/>
      <c r="J83" s="63"/>
      <c r="K83" s="63"/>
      <c r="L83" s="63"/>
      <c r="M83" s="63"/>
      <c r="N83" s="63"/>
      <c r="O83" s="63">
        <f t="shared" si="21"/>
        <v>3862.44</v>
      </c>
      <c r="P83" s="63"/>
      <c r="Q83" s="18"/>
      <c r="R83" s="18"/>
    </row>
    <row r="84" spans="1:18" ht="39" x14ac:dyDescent="0.25">
      <c r="A84" s="80">
        <v>42991</v>
      </c>
      <c r="B84" s="19" t="s">
        <v>28</v>
      </c>
      <c r="C84" s="14" t="s">
        <v>29</v>
      </c>
      <c r="D84" s="14" t="s">
        <v>514</v>
      </c>
      <c r="E84" s="83">
        <v>17690.96</v>
      </c>
      <c r="F84" s="15"/>
      <c r="G84" s="16"/>
      <c r="H84" s="63">
        <f t="shared" si="20"/>
        <v>17690.96</v>
      </c>
      <c r="I84" s="63"/>
      <c r="J84" s="63"/>
      <c r="K84" s="63"/>
      <c r="L84" s="63"/>
      <c r="M84" s="63"/>
      <c r="N84" s="63"/>
      <c r="O84" s="63">
        <f t="shared" si="21"/>
        <v>17690.96</v>
      </c>
      <c r="P84" s="63"/>
      <c r="Q84" s="18"/>
      <c r="R84" s="18"/>
    </row>
    <row r="85" spans="1:18" ht="39" x14ac:dyDescent="0.25">
      <c r="A85" s="80">
        <v>42991</v>
      </c>
      <c r="B85" s="19" t="s">
        <v>28</v>
      </c>
      <c r="C85" s="14" t="s">
        <v>29</v>
      </c>
      <c r="D85" s="14" t="s">
        <v>515</v>
      </c>
      <c r="E85" s="15">
        <v>1287.48</v>
      </c>
      <c r="F85" s="15"/>
      <c r="G85" s="16"/>
      <c r="H85" s="63">
        <f t="shared" si="20"/>
        <v>1287.48</v>
      </c>
      <c r="I85" s="63"/>
      <c r="J85" s="63"/>
      <c r="K85" s="63"/>
      <c r="L85" s="63"/>
      <c r="M85" s="63"/>
      <c r="N85" s="63"/>
      <c r="O85" s="63">
        <f t="shared" si="21"/>
        <v>1287.48</v>
      </c>
      <c r="P85" s="63"/>
      <c r="Q85" s="18"/>
      <c r="R85" s="18"/>
    </row>
    <row r="86" spans="1:18" ht="39" x14ac:dyDescent="0.25">
      <c r="A86" s="80">
        <v>42991</v>
      </c>
      <c r="B86" s="19" t="s">
        <v>28</v>
      </c>
      <c r="C86" s="14" t="s">
        <v>29</v>
      </c>
      <c r="D86" s="14" t="s">
        <v>516</v>
      </c>
      <c r="E86" s="15">
        <v>8986.9599999999991</v>
      </c>
      <c r="F86" s="15"/>
      <c r="G86" s="16"/>
      <c r="H86" s="63">
        <f t="shared" si="20"/>
        <v>8986.9599999999991</v>
      </c>
      <c r="I86" s="63"/>
      <c r="J86" s="63"/>
      <c r="K86" s="63"/>
      <c r="L86" s="63"/>
      <c r="M86" s="63"/>
      <c r="N86" s="63"/>
      <c r="O86" s="63">
        <f t="shared" si="21"/>
        <v>8986.9599999999991</v>
      </c>
      <c r="P86" s="63"/>
      <c r="Q86" s="18"/>
      <c r="R86" s="18"/>
    </row>
    <row r="87" spans="1:18" ht="51.75" x14ac:dyDescent="0.25">
      <c r="A87" s="80">
        <v>42991</v>
      </c>
      <c r="B87" s="19" t="s">
        <v>28</v>
      </c>
      <c r="C87" s="14" t="s">
        <v>29</v>
      </c>
      <c r="D87" s="14" t="s">
        <v>517</v>
      </c>
      <c r="E87" s="15">
        <v>7488.8</v>
      </c>
      <c r="F87" s="15"/>
      <c r="G87" s="16"/>
      <c r="H87" s="63">
        <f t="shared" si="20"/>
        <v>7488.8</v>
      </c>
      <c r="I87" s="63"/>
      <c r="J87" s="63"/>
      <c r="K87" s="63"/>
      <c r="L87" s="63"/>
      <c r="M87" s="63"/>
      <c r="N87" s="63"/>
      <c r="O87" s="63">
        <f t="shared" si="21"/>
        <v>7488.8</v>
      </c>
      <c r="P87" s="63"/>
      <c r="Q87" s="18"/>
      <c r="R87" s="18"/>
    </row>
    <row r="88" spans="1:18" ht="51.75" x14ac:dyDescent="0.25">
      <c r="A88" s="80">
        <v>42991</v>
      </c>
      <c r="B88" s="19" t="s">
        <v>28</v>
      </c>
      <c r="C88" s="14" t="s">
        <v>518</v>
      </c>
      <c r="D88" s="14" t="s">
        <v>519</v>
      </c>
      <c r="E88" s="15">
        <v>50500</v>
      </c>
      <c r="F88" s="15">
        <f t="shared" si="19"/>
        <v>9090</v>
      </c>
      <c r="G88" s="16"/>
      <c r="H88" s="63">
        <f t="shared" si="20"/>
        <v>59590</v>
      </c>
      <c r="I88" s="63">
        <f t="shared" si="18"/>
        <v>2525</v>
      </c>
      <c r="J88" s="63"/>
      <c r="K88" s="63"/>
      <c r="L88" s="63"/>
      <c r="M88" s="63"/>
      <c r="N88" s="63">
        <f t="shared" ref="N88:N151" si="22">I88+J88+K88+L88+M88</f>
        <v>2525</v>
      </c>
      <c r="O88" s="63">
        <f t="shared" si="21"/>
        <v>57065</v>
      </c>
      <c r="P88" s="63"/>
      <c r="Q88" s="18"/>
      <c r="R88" s="18"/>
    </row>
    <row r="89" spans="1:18" ht="51.75" x14ac:dyDescent="0.25">
      <c r="A89" s="80">
        <v>42992</v>
      </c>
      <c r="B89" s="19">
        <v>8234</v>
      </c>
      <c r="C89" s="14" t="s">
        <v>520</v>
      </c>
      <c r="D89" s="14" t="s">
        <v>521</v>
      </c>
      <c r="E89" s="15">
        <v>117826.07</v>
      </c>
      <c r="F89" s="15">
        <f t="shared" si="19"/>
        <v>21208.692600000002</v>
      </c>
      <c r="G89" s="16"/>
      <c r="H89" s="63">
        <v>139034.76999999999</v>
      </c>
      <c r="I89" s="63">
        <f t="shared" si="18"/>
        <v>5891.3035000000009</v>
      </c>
      <c r="J89" s="63"/>
      <c r="K89" s="63"/>
      <c r="L89" s="63"/>
      <c r="M89" s="63"/>
      <c r="N89" s="63">
        <f t="shared" si="22"/>
        <v>5891.3035000000009</v>
      </c>
      <c r="O89" s="63">
        <f t="shared" si="21"/>
        <v>133143.46649999998</v>
      </c>
      <c r="P89" s="63"/>
      <c r="Q89" s="18"/>
      <c r="R89" s="18"/>
    </row>
    <row r="90" spans="1:18" ht="39" x14ac:dyDescent="0.25">
      <c r="A90" s="80">
        <v>42992</v>
      </c>
      <c r="B90" s="19">
        <v>8235</v>
      </c>
      <c r="C90" s="14" t="s">
        <v>522</v>
      </c>
      <c r="D90" s="14" t="s">
        <v>523</v>
      </c>
      <c r="E90" s="15">
        <v>7200</v>
      </c>
      <c r="F90" s="15"/>
      <c r="G90" s="16"/>
      <c r="H90" s="63">
        <f t="shared" si="20"/>
        <v>7200</v>
      </c>
      <c r="I90" s="63"/>
      <c r="J90" s="63"/>
      <c r="K90" s="63"/>
      <c r="L90" s="63"/>
      <c r="M90" s="63"/>
      <c r="N90" s="63"/>
      <c r="O90" s="63">
        <f t="shared" si="21"/>
        <v>7200</v>
      </c>
      <c r="P90" s="63"/>
      <c r="Q90" s="18"/>
      <c r="R90" s="18"/>
    </row>
    <row r="91" spans="1:18" ht="39" x14ac:dyDescent="0.25">
      <c r="A91" s="80">
        <v>42992</v>
      </c>
      <c r="B91" s="19">
        <v>8236</v>
      </c>
      <c r="C91" s="14" t="s">
        <v>524</v>
      </c>
      <c r="D91" s="14" t="s">
        <v>523</v>
      </c>
      <c r="E91" s="15">
        <v>7200</v>
      </c>
      <c r="F91" s="15"/>
      <c r="G91" s="16"/>
      <c r="H91" s="63">
        <f t="shared" si="20"/>
        <v>7200</v>
      </c>
      <c r="I91" s="63"/>
      <c r="J91" s="63"/>
      <c r="K91" s="63"/>
      <c r="L91" s="63"/>
      <c r="M91" s="63"/>
      <c r="N91" s="63"/>
      <c r="O91" s="63">
        <f t="shared" si="21"/>
        <v>7200</v>
      </c>
      <c r="P91" s="63"/>
      <c r="Q91" s="18"/>
      <c r="R91" s="18"/>
    </row>
    <row r="92" spans="1:18" ht="51.75" x14ac:dyDescent="0.25">
      <c r="A92" s="80">
        <v>42992</v>
      </c>
      <c r="B92" s="19">
        <v>8237</v>
      </c>
      <c r="C92" s="14" t="s">
        <v>525</v>
      </c>
      <c r="D92" s="14" t="s">
        <v>526</v>
      </c>
      <c r="E92" s="15">
        <v>100026.39</v>
      </c>
      <c r="F92" s="15">
        <f t="shared" si="19"/>
        <v>18004.750199999999</v>
      </c>
      <c r="G92" s="16">
        <v>12003.17</v>
      </c>
      <c r="H92" s="63">
        <f t="shared" si="20"/>
        <v>130034.31019999999</v>
      </c>
      <c r="I92" s="63">
        <f t="shared" si="18"/>
        <v>5001.3195000000005</v>
      </c>
      <c r="J92" s="63"/>
      <c r="K92" s="63"/>
      <c r="L92" s="63"/>
      <c r="M92" s="63"/>
      <c r="N92" s="63">
        <f t="shared" si="22"/>
        <v>5001.3195000000005</v>
      </c>
      <c r="O92" s="63">
        <f t="shared" si="21"/>
        <v>125032.99069999999</v>
      </c>
      <c r="P92" s="63"/>
      <c r="Q92" s="18"/>
      <c r="R92" s="18"/>
    </row>
    <row r="93" spans="1:18" ht="51.75" x14ac:dyDescent="0.25">
      <c r="A93" s="80">
        <v>42992</v>
      </c>
      <c r="B93" s="19">
        <v>8238</v>
      </c>
      <c r="C93" s="14" t="s">
        <v>310</v>
      </c>
      <c r="D93" s="14" t="s">
        <v>527</v>
      </c>
      <c r="E93" s="15">
        <v>393120</v>
      </c>
      <c r="F93" s="15">
        <f t="shared" si="19"/>
        <v>70761.599999999991</v>
      </c>
      <c r="G93" s="16"/>
      <c r="H93" s="63">
        <f t="shared" si="20"/>
        <v>463881.6</v>
      </c>
      <c r="I93" s="63">
        <f t="shared" si="18"/>
        <v>19656</v>
      </c>
      <c r="J93" s="63"/>
      <c r="K93" s="63"/>
      <c r="L93" s="63"/>
      <c r="M93" s="63"/>
      <c r="N93" s="63">
        <f t="shared" si="22"/>
        <v>19656</v>
      </c>
      <c r="O93" s="63">
        <f t="shared" si="21"/>
        <v>444225.6</v>
      </c>
      <c r="P93" s="63"/>
      <c r="Q93" s="18"/>
      <c r="R93" s="18"/>
    </row>
    <row r="94" spans="1:18" ht="64.5" x14ac:dyDescent="0.25">
      <c r="A94" s="80">
        <v>42992</v>
      </c>
      <c r="B94" s="19">
        <v>8239</v>
      </c>
      <c r="C94" s="14" t="s">
        <v>528</v>
      </c>
      <c r="D94" s="14" t="s">
        <v>529</v>
      </c>
      <c r="E94" s="15">
        <v>311429.40000000002</v>
      </c>
      <c r="F94" s="15">
        <f t="shared" si="19"/>
        <v>56057.292000000001</v>
      </c>
      <c r="G94" s="16"/>
      <c r="H94" s="63">
        <f t="shared" si="20"/>
        <v>367486.69200000004</v>
      </c>
      <c r="I94" s="63">
        <f t="shared" si="18"/>
        <v>15571.470000000001</v>
      </c>
      <c r="J94" s="63"/>
      <c r="K94" s="63"/>
      <c r="L94" s="63"/>
      <c r="M94" s="63"/>
      <c r="N94" s="63">
        <f t="shared" si="22"/>
        <v>15571.470000000001</v>
      </c>
      <c r="O94" s="63">
        <f t="shared" si="21"/>
        <v>351915.22200000007</v>
      </c>
      <c r="P94" s="63"/>
      <c r="Q94" s="18"/>
      <c r="R94" s="18"/>
    </row>
    <row r="95" spans="1:18" ht="64.5" x14ac:dyDescent="0.25">
      <c r="A95" s="80">
        <v>42992</v>
      </c>
      <c r="B95" s="19">
        <v>8240</v>
      </c>
      <c r="C95" s="14" t="s">
        <v>530</v>
      </c>
      <c r="D95" s="14" t="s">
        <v>531</v>
      </c>
      <c r="E95" s="15">
        <v>68235</v>
      </c>
      <c r="F95" s="15"/>
      <c r="G95" s="16"/>
      <c r="H95" s="63">
        <f t="shared" si="20"/>
        <v>68235</v>
      </c>
      <c r="I95" s="63">
        <f t="shared" si="18"/>
        <v>3411.75</v>
      </c>
      <c r="J95" s="63"/>
      <c r="K95" s="63"/>
      <c r="L95" s="63"/>
      <c r="M95" s="63"/>
      <c r="N95" s="63">
        <f t="shared" si="22"/>
        <v>3411.75</v>
      </c>
      <c r="O95" s="63">
        <f t="shared" si="21"/>
        <v>64823.25</v>
      </c>
      <c r="P95" s="63"/>
      <c r="Q95" s="18"/>
      <c r="R95" s="18"/>
    </row>
    <row r="96" spans="1:18" ht="77.25" x14ac:dyDescent="0.25">
      <c r="A96" s="80">
        <v>42992</v>
      </c>
      <c r="B96" s="19">
        <v>8241</v>
      </c>
      <c r="C96" s="14" t="s">
        <v>233</v>
      </c>
      <c r="D96" s="14" t="s">
        <v>532</v>
      </c>
      <c r="E96" s="15">
        <f>1155+5075</f>
        <v>6230</v>
      </c>
      <c r="F96" s="15">
        <f t="shared" si="19"/>
        <v>1121.3999999999999</v>
      </c>
      <c r="G96" s="16"/>
      <c r="H96" s="63">
        <f t="shared" si="20"/>
        <v>7351.4</v>
      </c>
      <c r="I96" s="63">
        <f t="shared" si="18"/>
        <v>311.5</v>
      </c>
      <c r="J96" s="63"/>
      <c r="K96" s="63"/>
      <c r="L96" s="63"/>
      <c r="M96" s="63"/>
      <c r="N96" s="63">
        <f t="shared" si="22"/>
        <v>311.5</v>
      </c>
      <c r="O96" s="63">
        <f t="shared" si="21"/>
        <v>7039.9</v>
      </c>
      <c r="P96" s="63"/>
      <c r="Q96" s="18"/>
      <c r="R96" s="18"/>
    </row>
    <row r="97" spans="1:18" ht="51.75" x14ac:dyDescent="0.25">
      <c r="A97" s="80">
        <v>42992</v>
      </c>
      <c r="B97" s="19">
        <v>8242</v>
      </c>
      <c r="C97" s="14" t="s">
        <v>533</v>
      </c>
      <c r="D97" s="14" t="s">
        <v>534</v>
      </c>
      <c r="E97" s="15">
        <v>98224.4</v>
      </c>
      <c r="F97" s="15">
        <f t="shared" si="19"/>
        <v>17680.392</v>
      </c>
      <c r="G97" s="16"/>
      <c r="H97" s="63">
        <f t="shared" si="20"/>
        <v>115904.79199999999</v>
      </c>
      <c r="I97" s="63">
        <f t="shared" si="18"/>
        <v>4911.22</v>
      </c>
      <c r="J97" s="63"/>
      <c r="K97" s="63"/>
      <c r="L97" s="63"/>
      <c r="M97" s="63"/>
      <c r="N97" s="63">
        <f t="shared" si="22"/>
        <v>4911.22</v>
      </c>
      <c r="O97" s="63">
        <f t="shared" si="21"/>
        <v>110993.57199999999</v>
      </c>
      <c r="P97" s="63"/>
      <c r="Q97" s="18"/>
      <c r="R97" s="18"/>
    </row>
    <row r="98" spans="1:18" ht="77.25" x14ac:dyDescent="0.25">
      <c r="A98" s="80">
        <v>42992</v>
      </c>
      <c r="B98" s="19">
        <v>8243</v>
      </c>
      <c r="C98" s="14" t="s">
        <v>535</v>
      </c>
      <c r="D98" s="14" t="s">
        <v>536</v>
      </c>
      <c r="E98" s="15">
        <v>3700</v>
      </c>
      <c r="F98" s="15">
        <f t="shared" si="19"/>
        <v>666</v>
      </c>
      <c r="G98" s="16"/>
      <c r="H98" s="63">
        <f t="shared" si="20"/>
        <v>4366</v>
      </c>
      <c r="I98" s="63">
        <f t="shared" si="18"/>
        <v>185</v>
      </c>
      <c r="J98" s="63"/>
      <c r="K98" s="63"/>
      <c r="L98" s="63"/>
      <c r="M98" s="63"/>
      <c r="N98" s="63">
        <f t="shared" si="22"/>
        <v>185</v>
      </c>
      <c r="O98" s="63">
        <f t="shared" si="21"/>
        <v>4181</v>
      </c>
      <c r="P98" s="63"/>
      <c r="Q98" s="18"/>
      <c r="R98" s="18"/>
    </row>
    <row r="99" spans="1:18" ht="64.5" x14ac:dyDescent="0.25">
      <c r="A99" s="80">
        <v>42992</v>
      </c>
      <c r="B99" s="19">
        <v>8244</v>
      </c>
      <c r="C99" s="14" t="s">
        <v>537</v>
      </c>
      <c r="D99" s="14" t="s">
        <v>538</v>
      </c>
      <c r="E99" s="15">
        <f>43797-4379.7</f>
        <v>39417.300000000003</v>
      </c>
      <c r="F99" s="15">
        <f t="shared" si="19"/>
        <v>7095.1140000000005</v>
      </c>
      <c r="G99" s="16"/>
      <c r="H99" s="63">
        <f t="shared" si="20"/>
        <v>46512.414000000004</v>
      </c>
      <c r="I99" s="63">
        <f t="shared" si="18"/>
        <v>1970.8650000000002</v>
      </c>
      <c r="J99" s="63"/>
      <c r="K99" s="63"/>
      <c r="L99" s="63"/>
      <c r="M99" s="63"/>
      <c r="N99" s="63">
        <f t="shared" si="22"/>
        <v>1970.8650000000002</v>
      </c>
      <c r="O99" s="63">
        <v>44541.54</v>
      </c>
      <c r="P99" s="63"/>
      <c r="Q99" s="18"/>
      <c r="R99" s="18"/>
    </row>
    <row r="100" spans="1:18" ht="39" x14ac:dyDescent="0.25">
      <c r="A100" s="80">
        <v>42992</v>
      </c>
      <c r="B100" s="19">
        <v>8245</v>
      </c>
      <c r="C100" s="14" t="s">
        <v>539</v>
      </c>
      <c r="D100" s="14" t="s">
        <v>540</v>
      </c>
      <c r="E100" s="15">
        <v>1715000</v>
      </c>
      <c r="F100" s="15">
        <v>0</v>
      </c>
      <c r="G100" s="16"/>
      <c r="H100" s="63">
        <f t="shared" si="20"/>
        <v>1715000</v>
      </c>
      <c r="I100" s="63">
        <f t="shared" si="18"/>
        <v>85750</v>
      </c>
      <c r="J100" s="63"/>
      <c r="K100" s="63"/>
      <c r="L100" s="63"/>
      <c r="M100" s="63"/>
      <c r="N100" s="63">
        <f t="shared" si="22"/>
        <v>85750</v>
      </c>
      <c r="O100" s="63">
        <f t="shared" si="21"/>
        <v>1629250</v>
      </c>
      <c r="P100" s="63"/>
      <c r="Q100" s="18"/>
      <c r="R100" s="18"/>
    </row>
    <row r="101" spans="1:18" ht="51.75" x14ac:dyDescent="0.25">
      <c r="A101" s="80">
        <v>42992</v>
      </c>
      <c r="B101" s="19">
        <v>8246</v>
      </c>
      <c r="C101" s="14" t="s">
        <v>125</v>
      </c>
      <c r="D101" s="14" t="s">
        <v>541</v>
      </c>
      <c r="E101" s="15">
        <v>17220</v>
      </c>
      <c r="F101" s="15">
        <f t="shared" si="19"/>
        <v>3099.6</v>
      </c>
      <c r="G101" s="16">
        <v>2066.4</v>
      </c>
      <c r="H101" s="63">
        <f t="shared" si="20"/>
        <v>22386</v>
      </c>
      <c r="I101" s="63">
        <f t="shared" si="18"/>
        <v>861</v>
      </c>
      <c r="J101" s="63"/>
      <c r="K101" s="63"/>
      <c r="L101" s="63">
        <v>0</v>
      </c>
      <c r="M101" s="15">
        <v>0</v>
      </c>
      <c r="N101" s="63">
        <f t="shared" si="22"/>
        <v>861</v>
      </c>
      <c r="O101" s="63">
        <f t="shared" si="21"/>
        <v>21525</v>
      </c>
      <c r="P101" s="63"/>
      <c r="Q101" s="18"/>
      <c r="R101" s="18"/>
    </row>
    <row r="102" spans="1:18" ht="51.75" x14ac:dyDescent="0.25">
      <c r="A102" s="80">
        <v>42992</v>
      </c>
      <c r="B102" s="19">
        <v>8247</v>
      </c>
      <c r="C102" s="14" t="s">
        <v>125</v>
      </c>
      <c r="D102" s="14" t="s">
        <v>542</v>
      </c>
      <c r="E102" s="15">
        <v>380253.13</v>
      </c>
      <c r="F102" s="15">
        <f t="shared" si="19"/>
        <v>68445.563399999999</v>
      </c>
      <c r="G102" s="16">
        <v>45592.27</v>
      </c>
      <c r="H102" s="63">
        <f t="shared" si="20"/>
        <v>494290.96340000001</v>
      </c>
      <c r="I102" s="63">
        <f t="shared" si="18"/>
        <v>19012.656500000001</v>
      </c>
      <c r="J102" s="63"/>
      <c r="K102" s="63"/>
      <c r="L102" s="63"/>
      <c r="M102" s="63"/>
      <c r="N102" s="63">
        <f t="shared" si="22"/>
        <v>19012.656500000001</v>
      </c>
      <c r="O102" s="63">
        <v>475278.3</v>
      </c>
      <c r="P102" s="63"/>
      <c r="Q102" s="18"/>
      <c r="R102" s="18"/>
    </row>
    <row r="103" spans="1:18" ht="51.75" x14ac:dyDescent="0.25">
      <c r="A103" s="80">
        <v>42992</v>
      </c>
      <c r="B103" s="19">
        <v>8248</v>
      </c>
      <c r="C103" s="14" t="s">
        <v>167</v>
      </c>
      <c r="D103" s="14" t="s">
        <v>543</v>
      </c>
      <c r="E103" s="15">
        <v>94699.5</v>
      </c>
      <c r="F103" s="15"/>
      <c r="G103" s="16">
        <v>15151.92</v>
      </c>
      <c r="H103" s="63">
        <f t="shared" si="20"/>
        <v>109851.42</v>
      </c>
      <c r="I103" s="63">
        <f t="shared" si="18"/>
        <v>4734.9750000000004</v>
      </c>
      <c r="J103" s="63"/>
      <c r="K103" s="63"/>
      <c r="L103" s="63"/>
      <c r="M103" s="63"/>
      <c r="N103" s="63">
        <f t="shared" si="22"/>
        <v>4734.9750000000004</v>
      </c>
      <c r="O103" s="63">
        <v>105116.44</v>
      </c>
      <c r="P103" s="63"/>
      <c r="Q103" s="18"/>
      <c r="R103" s="18"/>
    </row>
    <row r="104" spans="1:18" ht="26.25" x14ac:dyDescent="0.25">
      <c r="A104" s="80">
        <v>42993</v>
      </c>
      <c r="B104" s="19">
        <v>8214</v>
      </c>
      <c r="C104" s="14" t="s">
        <v>544</v>
      </c>
      <c r="D104" s="14" t="s">
        <v>545</v>
      </c>
      <c r="E104" s="15">
        <v>-4152</v>
      </c>
      <c r="F104" s="15"/>
      <c r="G104" s="16"/>
      <c r="H104" s="63">
        <f t="shared" si="20"/>
        <v>-4152</v>
      </c>
      <c r="I104" s="63"/>
      <c r="J104" s="63">
        <f t="shared" ref="J104" si="23">E104*10%</f>
        <v>-415.20000000000005</v>
      </c>
      <c r="K104" s="63"/>
      <c r="L104" s="63"/>
      <c r="M104" s="63"/>
      <c r="N104" s="63">
        <f t="shared" si="22"/>
        <v>-415.20000000000005</v>
      </c>
      <c r="O104" s="63">
        <f t="shared" ref="O104" si="24">H104-N104</f>
        <v>-3736.8</v>
      </c>
      <c r="P104" s="63"/>
      <c r="Q104" s="18"/>
      <c r="R104" s="18"/>
    </row>
    <row r="105" spans="1:18" ht="39" x14ac:dyDescent="0.25">
      <c r="A105" s="80">
        <v>42993</v>
      </c>
      <c r="B105" s="19" t="s">
        <v>28</v>
      </c>
      <c r="C105" s="14" t="s">
        <v>29</v>
      </c>
      <c r="D105" s="14" t="s">
        <v>546</v>
      </c>
      <c r="E105" s="15">
        <v>2861.07</v>
      </c>
      <c r="F105" s="15"/>
      <c r="G105" s="16"/>
      <c r="H105" s="63">
        <f t="shared" si="20"/>
        <v>2861.07</v>
      </c>
      <c r="I105" s="63"/>
      <c r="J105" s="63"/>
      <c r="K105" s="63"/>
      <c r="L105" s="63"/>
      <c r="M105" s="63"/>
      <c r="N105" s="63"/>
      <c r="O105" s="63">
        <f t="shared" si="21"/>
        <v>2861.07</v>
      </c>
      <c r="P105" s="63"/>
      <c r="Q105" s="18"/>
      <c r="R105" s="18"/>
    </row>
    <row r="106" spans="1:18" ht="39" x14ac:dyDescent="0.25">
      <c r="A106" s="80">
        <v>42993</v>
      </c>
      <c r="B106" s="19" t="s">
        <v>28</v>
      </c>
      <c r="C106" s="14" t="s">
        <v>29</v>
      </c>
      <c r="D106" s="14" t="s">
        <v>547</v>
      </c>
      <c r="E106" s="15">
        <v>2265.0100000000002</v>
      </c>
      <c r="F106" s="15"/>
      <c r="G106" s="16"/>
      <c r="H106" s="63">
        <f t="shared" si="20"/>
        <v>2265.0100000000002</v>
      </c>
      <c r="I106" s="63"/>
      <c r="J106" s="63"/>
      <c r="K106" s="63"/>
      <c r="L106" s="63"/>
      <c r="M106" s="63"/>
      <c r="N106" s="63"/>
      <c r="O106" s="63">
        <f t="shared" si="21"/>
        <v>2265.0100000000002</v>
      </c>
      <c r="P106" s="63"/>
      <c r="Q106" s="18"/>
      <c r="R106" s="18"/>
    </row>
    <row r="107" spans="1:18" ht="39" x14ac:dyDescent="0.25">
      <c r="A107" s="80">
        <v>42993</v>
      </c>
      <c r="B107" s="19" t="s">
        <v>28</v>
      </c>
      <c r="C107" s="14" t="s">
        <v>29</v>
      </c>
      <c r="D107" s="14" t="s">
        <v>548</v>
      </c>
      <c r="E107" s="15">
        <v>3337.92</v>
      </c>
      <c r="F107" s="15"/>
      <c r="G107" s="16"/>
      <c r="H107" s="63">
        <f t="shared" si="20"/>
        <v>3337.92</v>
      </c>
      <c r="I107" s="63"/>
      <c r="J107" s="63"/>
      <c r="K107" s="63"/>
      <c r="L107" s="63"/>
      <c r="M107" s="63"/>
      <c r="N107" s="63"/>
      <c r="O107" s="63">
        <f t="shared" si="21"/>
        <v>3337.92</v>
      </c>
      <c r="P107" s="63"/>
      <c r="Q107" s="18"/>
      <c r="R107" s="18"/>
    </row>
    <row r="108" spans="1:18" ht="15" x14ac:dyDescent="0.25">
      <c r="A108" s="80">
        <v>42993</v>
      </c>
      <c r="B108" s="19" t="s">
        <v>28</v>
      </c>
      <c r="C108" s="14" t="s">
        <v>38</v>
      </c>
      <c r="D108" s="18" t="s">
        <v>549</v>
      </c>
      <c r="E108" s="15">
        <v>178742.6</v>
      </c>
      <c r="F108" s="15"/>
      <c r="G108" s="16"/>
      <c r="H108" s="63">
        <f t="shared" si="20"/>
        <v>178742.6</v>
      </c>
      <c r="I108" s="63"/>
      <c r="J108" s="63"/>
      <c r="K108" s="63"/>
      <c r="L108" s="63"/>
      <c r="M108" s="63"/>
      <c r="N108" s="63"/>
      <c r="O108" s="63">
        <f t="shared" si="21"/>
        <v>178742.6</v>
      </c>
      <c r="P108" s="63"/>
      <c r="Q108" s="18"/>
      <c r="R108" s="18"/>
    </row>
    <row r="109" spans="1:18" ht="26.25" x14ac:dyDescent="0.25">
      <c r="A109" s="80">
        <v>42993</v>
      </c>
      <c r="B109" s="19" t="s">
        <v>28</v>
      </c>
      <c r="C109" s="14" t="s">
        <v>38</v>
      </c>
      <c r="D109" s="14" t="s">
        <v>550</v>
      </c>
      <c r="E109" s="15">
        <v>1299478.08</v>
      </c>
      <c r="F109" s="15"/>
      <c r="G109" s="16"/>
      <c r="H109" s="63">
        <f t="shared" si="20"/>
        <v>1299478.08</v>
      </c>
      <c r="I109" s="63"/>
      <c r="J109" s="63"/>
      <c r="K109" s="63"/>
      <c r="L109" s="63"/>
      <c r="M109" s="63"/>
      <c r="N109" s="63"/>
      <c r="O109" s="63">
        <f t="shared" si="21"/>
        <v>1299478.08</v>
      </c>
      <c r="P109" s="63"/>
      <c r="Q109" s="18"/>
      <c r="R109" s="18"/>
    </row>
    <row r="110" spans="1:18" ht="51.75" x14ac:dyDescent="0.25">
      <c r="A110" s="80">
        <v>42996</v>
      </c>
      <c r="B110" s="19">
        <v>8249</v>
      </c>
      <c r="C110" s="14" t="s">
        <v>169</v>
      </c>
      <c r="D110" s="14" t="s">
        <v>551</v>
      </c>
      <c r="E110" s="15">
        <v>418</v>
      </c>
      <c r="F110" s="15"/>
      <c r="G110" s="16"/>
      <c r="H110" s="63">
        <f t="shared" si="20"/>
        <v>418</v>
      </c>
      <c r="I110" s="63"/>
      <c r="J110" s="63"/>
      <c r="K110" s="63"/>
      <c r="L110" s="63"/>
      <c r="M110" s="63"/>
      <c r="N110" s="63"/>
      <c r="O110" s="63">
        <f t="shared" si="21"/>
        <v>418</v>
      </c>
      <c r="P110" s="63"/>
      <c r="Q110" s="18"/>
      <c r="R110" s="18"/>
    </row>
    <row r="111" spans="1:18" ht="51.75" x14ac:dyDescent="0.25">
      <c r="A111" s="80">
        <v>42996</v>
      </c>
      <c r="B111" s="19">
        <v>8250</v>
      </c>
      <c r="C111" s="14" t="s">
        <v>171</v>
      </c>
      <c r="D111" s="14" t="s">
        <v>552</v>
      </c>
      <c r="E111" s="15">
        <v>750</v>
      </c>
      <c r="F111" s="15"/>
      <c r="G111" s="16"/>
      <c r="H111" s="63">
        <f t="shared" si="20"/>
        <v>750</v>
      </c>
      <c r="I111" s="63"/>
      <c r="J111" s="63"/>
      <c r="K111" s="63"/>
      <c r="L111" s="63"/>
      <c r="M111" s="63"/>
      <c r="N111" s="63"/>
      <c r="O111" s="63">
        <f t="shared" si="21"/>
        <v>750</v>
      </c>
      <c r="P111" s="63"/>
      <c r="Q111" s="18"/>
      <c r="R111" s="18"/>
    </row>
    <row r="112" spans="1:18" ht="64.5" x14ac:dyDescent="0.25">
      <c r="A112" s="80">
        <v>42996</v>
      </c>
      <c r="B112" s="19">
        <v>8251</v>
      </c>
      <c r="C112" s="14" t="s">
        <v>131</v>
      </c>
      <c r="D112" s="14" t="s">
        <v>553</v>
      </c>
      <c r="E112" s="15">
        <f>4530+7.94</f>
        <v>4537.9399999999996</v>
      </c>
      <c r="F112" s="15"/>
      <c r="G112" s="16">
        <v>1287</v>
      </c>
      <c r="H112" s="63">
        <f t="shared" si="20"/>
        <v>5824.94</v>
      </c>
      <c r="I112" s="63">
        <f t="shared" si="18"/>
        <v>226.89699999999999</v>
      </c>
      <c r="J112" s="63"/>
      <c r="K112" s="63"/>
      <c r="L112" s="63"/>
      <c r="M112" s="63"/>
      <c r="N112" s="63">
        <f t="shared" si="22"/>
        <v>226.89699999999999</v>
      </c>
      <c r="O112" s="63">
        <f t="shared" si="21"/>
        <v>5598.0429999999997</v>
      </c>
      <c r="P112" s="63"/>
      <c r="Q112" s="18"/>
      <c r="R112" s="18"/>
    </row>
    <row r="113" spans="1:18" ht="39" x14ac:dyDescent="0.25">
      <c r="A113" s="80">
        <v>42996</v>
      </c>
      <c r="B113" s="19">
        <v>8252</v>
      </c>
      <c r="C113" s="14" t="s">
        <v>308</v>
      </c>
      <c r="D113" s="14" t="s">
        <v>554</v>
      </c>
      <c r="E113" s="15">
        <v>180057.28</v>
      </c>
      <c r="F113" s="15"/>
      <c r="G113" s="16"/>
      <c r="H113" s="63">
        <f t="shared" si="20"/>
        <v>180057.28</v>
      </c>
      <c r="I113" s="63">
        <f t="shared" si="18"/>
        <v>9002.8639999999996</v>
      </c>
      <c r="J113" s="63"/>
      <c r="K113" s="63"/>
      <c r="L113" s="63"/>
      <c r="M113" s="63"/>
      <c r="N113" s="63">
        <f t="shared" si="22"/>
        <v>9002.8639999999996</v>
      </c>
      <c r="O113" s="63">
        <f t="shared" si="21"/>
        <v>171054.416</v>
      </c>
      <c r="P113" s="63"/>
      <c r="Q113" s="18"/>
      <c r="R113" s="18"/>
    </row>
    <row r="114" spans="1:18" ht="77.25" x14ac:dyDescent="0.25">
      <c r="A114" s="80">
        <v>42996</v>
      </c>
      <c r="B114" s="19">
        <v>8253</v>
      </c>
      <c r="C114" s="14" t="s">
        <v>555</v>
      </c>
      <c r="D114" s="14" t="s">
        <v>556</v>
      </c>
      <c r="E114" s="15">
        <v>25423.73</v>
      </c>
      <c r="F114" s="15">
        <f t="shared" si="19"/>
        <v>4576.2713999999996</v>
      </c>
      <c r="G114" s="16"/>
      <c r="H114" s="63">
        <f t="shared" si="20"/>
        <v>30000.001400000001</v>
      </c>
      <c r="I114" s="63"/>
      <c r="J114" s="63"/>
      <c r="K114" s="63">
        <f>E114*2%</f>
        <v>508.47460000000001</v>
      </c>
      <c r="L114" s="63"/>
      <c r="M114" s="63">
        <f>F114</f>
        <v>4576.2713999999996</v>
      </c>
      <c r="N114" s="63">
        <f t="shared" si="22"/>
        <v>5084.7459999999992</v>
      </c>
      <c r="O114" s="63">
        <f t="shared" si="21"/>
        <v>24915.255400000002</v>
      </c>
      <c r="P114" s="63"/>
      <c r="Q114" s="18"/>
      <c r="R114" s="18"/>
    </row>
    <row r="115" spans="1:18" ht="64.5" x14ac:dyDescent="0.25">
      <c r="A115" s="80">
        <v>42996</v>
      </c>
      <c r="B115" s="19">
        <v>8254</v>
      </c>
      <c r="C115" s="14" t="s">
        <v>557</v>
      </c>
      <c r="D115" s="14" t="s">
        <v>558</v>
      </c>
      <c r="E115" s="15">
        <v>50000</v>
      </c>
      <c r="F115" s="15"/>
      <c r="G115" s="16"/>
      <c r="H115" s="63">
        <f t="shared" si="20"/>
        <v>50000</v>
      </c>
      <c r="I115" s="63"/>
      <c r="J115" s="63"/>
      <c r="K115" s="63"/>
      <c r="L115" s="63"/>
      <c r="M115" s="63"/>
      <c r="N115" s="63"/>
      <c r="O115" s="63">
        <f t="shared" si="21"/>
        <v>50000</v>
      </c>
      <c r="P115" s="63"/>
      <c r="Q115" s="18"/>
      <c r="R115" s="18"/>
    </row>
    <row r="116" spans="1:18" ht="51.75" x14ac:dyDescent="0.25">
      <c r="A116" s="80">
        <v>42996</v>
      </c>
      <c r="B116" s="19">
        <v>8255</v>
      </c>
      <c r="C116" s="14" t="s">
        <v>559</v>
      </c>
      <c r="D116" s="14" t="s">
        <v>560</v>
      </c>
      <c r="E116" s="15">
        <f>54524.7+11593.85</f>
        <v>66118.55</v>
      </c>
      <c r="F116" s="15"/>
      <c r="G116" s="16"/>
      <c r="H116" s="63">
        <f t="shared" si="20"/>
        <v>66118.55</v>
      </c>
      <c r="I116" s="63"/>
      <c r="J116" s="63"/>
      <c r="K116" s="63"/>
      <c r="L116" s="63"/>
      <c r="M116" s="63"/>
      <c r="N116" s="63"/>
      <c r="O116" s="63">
        <f t="shared" si="21"/>
        <v>66118.55</v>
      </c>
      <c r="P116" s="63"/>
      <c r="Q116" s="18"/>
      <c r="R116" s="18"/>
    </row>
    <row r="117" spans="1:18" ht="77.25" x14ac:dyDescent="0.25">
      <c r="A117" s="80">
        <v>42996</v>
      </c>
      <c r="B117" s="19">
        <v>8256</v>
      </c>
      <c r="C117" s="14" t="s">
        <v>167</v>
      </c>
      <c r="D117" s="14" t="s">
        <v>561</v>
      </c>
      <c r="E117" s="15">
        <f>586280.65-1498.2</f>
        <v>584782.45000000007</v>
      </c>
      <c r="F117" s="15"/>
      <c r="G117" s="16"/>
      <c r="H117" s="63">
        <f t="shared" si="20"/>
        <v>584782.45000000007</v>
      </c>
      <c r="I117" s="63">
        <f t="shared" si="18"/>
        <v>29239.122500000005</v>
      </c>
      <c r="J117" s="63"/>
      <c r="K117" s="63"/>
      <c r="L117" s="63"/>
      <c r="M117" s="63"/>
      <c r="N117" s="63">
        <f t="shared" si="22"/>
        <v>29239.122500000005</v>
      </c>
      <c r="O117" s="63">
        <f t="shared" si="21"/>
        <v>555543.32750000001</v>
      </c>
      <c r="P117" s="63"/>
      <c r="Q117" s="18"/>
      <c r="R117" s="18"/>
    </row>
    <row r="118" spans="1:18" ht="90" x14ac:dyDescent="0.25">
      <c r="A118" s="80">
        <v>42996</v>
      </c>
      <c r="B118" s="19">
        <v>8257</v>
      </c>
      <c r="C118" s="14" t="s">
        <v>167</v>
      </c>
      <c r="D118" s="14" t="s">
        <v>562</v>
      </c>
      <c r="E118" s="15">
        <f>1583034.31-2246-379.53</f>
        <v>1580408.78</v>
      </c>
      <c r="F118" s="15"/>
      <c r="G118" s="16"/>
      <c r="H118" s="63">
        <f t="shared" si="20"/>
        <v>1580408.78</v>
      </c>
      <c r="I118" s="63">
        <f t="shared" si="18"/>
        <v>79020.439000000013</v>
      </c>
      <c r="J118" s="63"/>
      <c r="K118" s="63"/>
      <c r="L118" s="63"/>
      <c r="M118" s="63"/>
      <c r="N118" s="63">
        <f t="shared" si="22"/>
        <v>79020.439000000013</v>
      </c>
      <c r="O118" s="63">
        <f t="shared" si="21"/>
        <v>1501388.341</v>
      </c>
      <c r="P118" s="63"/>
      <c r="Q118" s="18"/>
      <c r="R118" s="18"/>
    </row>
    <row r="119" spans="1:18" ht="64.5" x14ac:dyDescent="0.25">
      <c r="A119" s="80">
        <v>42996</v>
      </c>
      <c r="B119" s="19">
        <v>8258</v>
      </c>
      <c r="C119" s="14" t="s">
        <v>167</v>
      </c>
      <c r="D119" s="14" t="s">
        <v>563</v>
      </c>
      <c r="E119" s="15">
        <v>307767.92</v>
      </c>
      <c r="F119" s="15"/>
      <c r="G119" s="16"/>
      <c r="H119" s="63">
        <f t="shared" si="20"/>
        <v>307767.92</v>
      </c>
      <c r="I119" s="63">
        <f t="shared" si="18"/>
        <v>15388.396000000001</v>
      </c>
      <c r="J119" s="63"/>
      <c r="K119" s="63"/>
      <c r="L119" s="63"/>
      <c r="M119" s="63"/>
      <c r="N119" s="63">
        <f t="shared" si="22"/>
        <v>15388.396000000001</v>
      </c>
      <c r="O119" s="63">
        <f t="shared" si="21"/>
        <v>292379.52399999998</v>
      </c>
      <c r="P119" s="63"/>
      <c r="Q119" s="18"/>
      <c r="R119" s="18"/>
    </row>
    <row r="120" spans="1:18" ht="39" x14ac:dyDescent="0.25">
      <c r="A120" s="80">
        <v>42996</v>
      </c>
      <c r="B120" s="19" t="s">
        <v>28</v>
      </c>
      <c r="C120" s="14" t="s">
        <v>29</v>
      </c>
      <c r="D120" s="14" t="s">
        <v>564</v>
      </c>
      <c r="E120" s="15">
        <v>8940.85</v>
      </c>
      <c r="F120" s="15"/>
      <c r="G120" s="16"/>
      <c r="H120" s="63">
        <f t="shared" si="20"/>
        <v>8940.85</v>
      </c>
      <c r="I120" s="63"/>
      <c r="J120" s="63"/>
      <c r="K120" s="63"/>
      <c r="L120" s="63"/>
      <c r="M120" s="63"/>
      <c r="N120" s="63"/>
      <c r="O120" s="63">
        <f t="shared" si="21"/>
        <v>8940.85</v>
      </c>
      <c r="P120" s="63"/>
      <c r="Q120" s="18"/>
      <c r="R120" s="18"/>
    </row>
    <row r="121" spans="1:18" ht="51.75" x14ac:dyDescent="0.25">
      <c r="A121" s="80">
        <v>42996</v>
      </c>
      <c r="B121" s="19" t="s">
        <v>28</v>
      </c>
      <c r="C121" s="14" t="s">
        <v>29</v>
      </c>
      <c r="D121" s="14" t="s">
        <v>565</v>
      </c>
      <c r="E121" s="15">
        <v>10698.3</v>
      </c>
      <c r="F121" s="15"/>
      <c r="G121" s="16"/>
      <c r="H121" s="63">
        <f t="shared" si="20"/>
        <v>10698.3</v>
      </c>
      <c r="I121" s="63"/>
      <c r="J121" s="63"/>
      <c r="K121" s="63"/>
      <c r="L121" s="63"/>
      <c r="M121" s="63"/>
      <c r="N121" s="63"/>
      <c r="O121" s="63">
        <f t="shared" si="21"/>
        <v>10698.3</v>
      </c>
      <c r="P121" s="63"/>
      <c r="Q121" s="18"/>
      <c r="R121" s="18"/>
    </row>
    <row r="122" spans="1:18" ht="15" x14ac:dyDescent="0.25">
      <c r="A122" s="80">
        <v>42996</v>
      </c>
      <c r="B122" s="19"/>
      <c r="C122" s="14" t="s">
        <v>566</v>
      </c>
      <c r="D122" s="14" t="s">
        <v>567</v>
      </c>
      <c r="E122" s="15"/>
      <c r="F122" s="15"/>
      <c r="G122" s="16"/>
      <c r="H122" s="63"/>
      <c r="I122" s="63"/>
      <c r="J122" s="63"/>
      <c r="K122" s="63"/>
      <c r="L122" s="63"/>
      <c r="M122" s="63"/>
      <c r="N122" s="63"/>
      <c r="O122" s="63"/>
      <c r="P122" s="63">
        <v>89416659</v>
      </c>
      <c r="Q122" s="18"/>
      <c r="R122" s="18"/>
    </row>
    <row r="123" spans="1:18" ht="64.5" x14ac:dyDescent="0.25">
      <c r="A123" s="80">
        <v>42997</v>
      </c>
      <c r="B123" s="19">
        <v>8259</v>
      </c>
      <c r="C123" s="14" t="s">
        <v>167</v>
      </c>
      <c r="D123" s="14" t="s">
        <v>568</v>
      </c>
      <c r="E123" s="15">
        <v>69054.7</v>
      </c>
      <c r="F123" s="15"/>
      <c r="G123" s="16"/>
      <c r="H123" s="63">
        <f t="shared" si="20"/>
        <v>69054.7</v>
      </c>
      <c r="I123" s="63">
        <f t="shared" si="18"/>
        <v>3452.7350000000001</v>
      </c>
      <c r="J123" s="63"/>
      <c r="K123" s="63"/>
      <c r="L123" s="63"/>
      <c r="M123" s="63"/>
      <c r="N123" s="63">
        <f t="shared" si="22"/>
        <v>3452.7350000000001</v>
      </c>
      <c r="O123" s="63">
        <v>65601.960000000006</v>
      </c>
      <c r="P123" s="63"/>
      <c r="Q123" s="18"/>
      <c r="R123" s="18"/>
    </row>
    <row r="124" spans="1:18" ht="51.75" x14ac:dyDescent="0.25">
      <c r="A124" s="80">
        <v>42997</v>
      </c>
      <c r="B124" s="19">
        <v>8260</v>
      </c>
      <c r="C124" s="14" t="s">
        <v>167</v>
      </c>
      <c r="D124" s="14" t="s">
        <v>569</v>
      </c>
      <c r="E124" s="15">
        <v>57388.5</v>
      </c>
      <c r="F124" s="15"/>
      <c r="G124" s="16"/>
      <c r="H124" s="63">
        <f t="shared" si="20"/>
        <v>57388.5</v>
      </c>
      <c r="I124" s="63">
        <f t="shared" si="18"/>
        <v>2869.4250000000002</v>
      </c>
      <c r="J124" s="63"/>
      <c r="K124" s="63"/>
      <c r="L124" s="63"/>
      <c r="M124" s="63"/>
      <c r="N124" s="63">
        <f t="shared" si="22"/>
        <v>2869.4250000000002</v>
      </c>
      <c r="O124" s="63">
        <v>54519.07</v>
      </c>
      <c r="P124" s="63"/>
      <c r="Q124" s="18"/>
      <c r="R124" s="18"/>
    </row>
    <row r="125" spans="1:18" ht="77.25" x14ac:dyDescent="0.25">
      <c r="A125" s="80">
        <v>42997</v>
      </c>
      <c r="B125" s="19">
        <v>8261</v>
      </c>
      <c r="C125" s="14" t="s">
        <v>167</v>
      </c>
      <c r="D125" s="14" t="s">
        <v>570</v>
      </c>
      <c r="E125" s="15">
        <f>14027.1-3808.69</f>
        <v>10218.41</v>
      </c>
      <c r="F125" s="15"/>
      <c r="G125" s="16"/>
      <c r="H125" s="63">
        <f t="shared" si="20"/>
        <v>10218.41</v>
      </c>
      <c r="I125" s="63">
        <v>510.93</v>
      </c>
      <c r="J125" s="63"/>
      <c r="K125" s="63"/>
      <c r="L125" s="63"/>
      <c r="M125" s="63"/>
      <c r="N125" s="63">
        <f t="shared" si="22"/>
        <v>510.93</v>
      </c>
      <c r="O125" s="63">
        <f t="shared" si="21"/>
        <v>9707.48</v>
      </c>
      <c r="P125" s="63"/>
      <c r="Q125" s="18"/>
      <c r="R125" s="18"/>
    </row>
    <row r="126" spans="1:18" ht="51.75" x14ac:dyDescent="0.25">
      <c r="A126" s="80">
        <v>42997</v>
      </c>
      <c r="B126" s="19">
        <v>8262</v>
      </c>
      <c r="C126" s="14" t="s">
        <v>233</v>
      </c>
      <c r="D126" s="14" t="s">
        <v>571</v>
      </c>
      <c r="E126" s="15">
        <v>598.5</v>
      </c>
      <c r="F126" s="15">
        <f t="shared" ref="F126:F188" si="25">E126*18%</f>
        <v>107.72999999999999</v>
      </c>
      <c r="G126" s="16"/>
      <c r="H126" s="63">
        <f t="shared" si="20"/>
        <v>706.23</v>
      </c>
      <c r="I126" s="63">
        <f t="shared" ref="I126:I178" si="26">E126*5%</f>
        <v>29.925000000000001</v>
      </c>
      <c r="J126" s="63"/>
      <c r="K126" s="63"/>
      <c r="L126" s="63"/>
      <c r="M126" s="63"/>
      <c r="N126" s="63">
        <f t="shared" si="22"/>
        <v>29.925000000000001</v>
      </c>
      <c r="O126" s="63">
        <v>676.3</v>
      </c>
      <c r="P126" s="63"/>
      <c r="Q126" s="18"/>
      <c r="R126" s="18"/>
    </row>
    <row r="127" spans="1:18" ht="64.5" x14ac:dyDescent="0.25">
      <c r="A127" s="80">
        <v>42997</v>
      </c>
      <c r="B127" s="19">
        <v>8263</v>
      </c>
      <c r="C127" s="14" t="s">
        <v>163</v>
      </c>
      <c r="D127" s="14" t="s">
        <v>572</v>
      </c>
      <c r="E127" s="15">
        <v>1149</v>
      </c>
      <c r="F127" s="15">
        <v>50.76</v>
      </c>
      <c r="G127" s="16"/>
      <c r="H127" s="63">
        <f t="shared" si="20"/>
        <v>1199.76</v>
      </c>
      <c r="I127" s="63">
        <f t="shared" si="26"/>
        <v>57.45</v>
      </c>
      <c r="J127" s="63"/>
      <c r="K127" s="63"/>
      <c r="L127" s="63"/>
      <c r="M127" s="63"/>
      <c r="N127" s="63">
        <f t="shared" si="22"/>
        <v>57.45</v>
      </c>
      <c r="O127" s="63">
        <f t="shared" ref="O127:O190" si="27">H127-N127</f>
        <v>1142.31</v>
      </c>
      <c r="P127" s="63"/>
      <c r="Q127" s="18"/>
      <c r="R127" s="18"/>
    </row>
    <row r="128" spans="1:18" ht="51.75" x14ac:dyDescent="0.25">
      <c r="A128" s="80">
        <v>42997</v>
      </c>
      <c r="B128" s="19">
        <v>8264</v>
      </c>
      <c r="C128" s="14" t="s">
        <v>382</v>
      </c>
      <c r="D128" s="14" t="s">
        <v>573</v>
      </c>
      <c r="E128" s="15">
        <v>808.84</v>
      </c>
      <c r="F128" s="15">
        <f t="shared" si="25"/>
        <v>145.59119999999999</v>
      </c>
      <c r="G128" s="16"/>
      <c r="H128" s="63">
        <f t="shared" si="20"/>
        <v>954.43119999999999</v>
      </c>
      <c r="I128" s="63">
        <f t="shared" si="26"/>
        <v>40.442000000000007</v>
      </c>
      <c r="J128" s="63"/>
      <c r="K128" s="63"/>
      <c r="L128" s="63"/>
      <c r="M128" s="63"/>
      <c r="N128" s="63">
        <f t="shared" si="22"/>
        <v>40.442000000000007</v>
      </c>
      <c r="O128" s="63">
        <f t="shared" si="27"/>
        <v>913.98919999999998</v>
      </c>
      <c r="P128" s="63"/>
      <c r="Q128" s="18"/>
      <c r="R128" s="18"/>
    </row>
    <row r="129" spans="1:18" ht="51.75" x14ac:dyDescent="0.25">
      <c r="A129" s="80">
        <v>42997</v>
      </c>
      <c r="B129" s="19">
        <v>8265</v>
      </c>
      <c r="C129" s="14" t="s">
        <v>574</v>
      </c>
      <c r="D129" s="14" t="s">
        <v>575</v>
      </c>
      <c r="E129" s="15">
        <v>25000</v>
      </c>
      <c r="F129" s="15"/>
      <c r="G129" s="16"/>
      <c r="H129" s="63">
        <f t="shared" si="20"/>
        <v>25000</v>
      </c>
      <c r="I129" s="63"/>
      <c r="J129" s="63"/>
      <c r="K129" s="63"/>
      <c r="L129" s="63"/>
      <c r="M129" s="63"/>
      <c r="N129" s="63"/>
      <c r="O129" s="63">
        <f t="shared" si="27"/>
        <v>25000</v>
      </c>
      <c r="P129" s="63"/>
      <c r="Q129" s="18"/>
      <c r="R129" s="18"/>
    </row>
    <row r="130" spans="1:18" ht="39" x14ac:dyDescent="0.25">
      <c r="A130" s="80">
        <v>42997</v>
      </c>
      <c r="B130" s="19">
        <v>8266</v>
      </c>
      <c r="C130" s="14" t="s">
        <v>576</v>
      </c>
      <c r="D130" s="14" t="s">
        <v>577</v>
      </c>
      <c r="E130" s="15">
        <f>66000*50%</f>
        <v>33000</v>
      </c>
      <c r="F130" s="15">
        <f t="shared" si="25"/>
        <v>5940</v>
      </c>
      <c r="G130" s="16"/>
      <c r="H130" s="63">
        <f t="shared" si="20"/>
        <v>38940</v>
      </c>
      <c r="I130" s="63">
        <f t="shared" si="26"/>
        <v>1650</v>
      </c>
      <c r="J130" s="63"/>
      <c r="K130" s="63"/>
      <c r="L130" s="63"/>
      <c r="M130" s="63"/>
      <c r="N130" s="63">
        <f t="shared" si="22"/>
        <v>1650</v>
      </c>
      <c r="O130" s="63">
        <f t="shared" si="27"/>
        <v>37290</v>
      </c>
      <c r="P130" s="63"/>
      <c r="Q130" s="18"/>
      <c r="R130" s="18"/>
    </row>
    <row r="131" spans="1:18" ht="51.75" x14ac:dyDescent="0.25">
      <c r="A131" s="80">
        <v>42997</v>
      </c>
      <c r="B131" s="19" t="s">
        <v>28</v>
      </c>
      <c r="C131" s="14" t="s">
        <v>238</v>
      </c>
      <c r="D131" s="14" t="s">
        <v>578</v>
      </c>
      <c r="E131" s="15">
        <v>358812.84</v>
      </c>
      <c r="F131" s="15"/>
      <c r="G131" s="16"/>
      <c r="H131" s="63">
        <f t="shared" si="20"/>
        <v>358812.84</v>
      </c>
      <c r="I131" s="63"/>
      <c r="J131" s="63"/>
      <c r="K131" s="63"/>
      <c r="L131" s="63"/>
      <c r="M131" s="63"/>
      <c r="N131" s="63"/>
      <c r="O131" s="63">
        <f t="shared" si="27"/>
        <v>358812.84</v>
      </c>
      <c r="P131" s="63"/>
      <c r="Q131" s="18"/>
      <c r="R131" s="18"/>
    </row>
    <row r="132" spans="1:18" ht="51.75" x14ac:dyDescent="0.25">
      <c r="A132" s="80">
        <v>42997</v>
      </c>
      <c r="B132" s="19" t="s">
        <v>28</v>
      </c>
      <c r="C132" s="14" t="s">
        <v>238</v>
      </c>
      <c r="D132" s="14" t="s">
        <v>579</v>
      </c>
      <c r="E132" s="15">
        <v>101249.67</v>
      </c>
      <c r="F132" s="15"/>
      <c r="G132" s="16"/>
      <c r="H132" s="63">
        <f t="shared" si="20"/>
        <v>101249.67</v>
      </c>
      <c r="I132" s="63"/>
      <c r="J132" s="63"/>
      <c r="K132" s="63"/>
      <c r="L132" s="63"/>
      <c r="M132" s="63"/>
      <c r="N132" s="63"/>
      <c r="O132" s="63">
        <f t="shared" si="27"/>
        <v>101249.67</v>
      </c>
      <c r="P132" s="63"/>
      <c r="Q132" s="18"/>
      <c r="R132" s="18"/>
    </row>
    <row r="133" spans="1:18" ht="51.75" x14ac:dyDescent="0.25">
      <c r="A133" s="80">
        <v>42997</v>
      </c>
      <c r="B133" s="19" t="s">
        <v>28</v>
      </c>
      <c r="C133" s="14" t="s">
        <v>285</v>
      </c>
      <c r="D133" s="14" t="s">
        <v>580</v>
      </c>
      <c r="E133" s="15">
        <v>34326.43</v>
      </c>
      <c r="F133" s="15"/>
      <c r="G133" s="16"/>
      <c r="H133" s="63">
        <f t="shared" si="20"/>
        <v>34326.43</v>
      </c>
      <c r="I133" s="63"/>
      <c r="J133" s="63"/>
      <c r="K133" s="63"/>
      <c r="L133" s="63"/>
      <c r="M133" s="63"/>
      <c r="N133" s="63"/>
      <c r="O133" s="63">
        <f t="shared" si="27"/>
        <v>34326.43</v>
      </c>
      <c r="P133" s="63"/>
      <c r="Q133" s="18"/>
      <c r="R133" s="18"/>
    </row>
    <row r="134" spans="1:18" ht="51.75" x14ac:dyDescent="0.25">
      <c r="A134" s="80">
        <v>42997</v>
      </c>
      <c r="B134" s="19"/>
      <c r="C134" s="14" t="s">
        <v>87</v>
      </c>
      <c r="D134" s="14" t="s">
        <v>581</v>
      </c>
      <c r="E134" s="15">
        <v>415938.36</v>
      </c>
      <c r="F134" s="15"/>
      <c r="G134" s="16"/>
      <c r="H134" s="63">
        <f t="shared" si="20"/>
        <v>415938.36</v>
      </c>
      <c r="I134" s="63"/>
      <c r="J134" s="63"/>
      <c r="K134" s="63"/>
      <c r="L134" s="63"/>
      <c r="M134" s="63"/>
      <c r="N134" s="63"/>
      <c r="O134" s="63">
        <f t="shared" si="27"/>
        <v>415938.36</v>
      </c>
      <c r="P134" s="63"/>
      <c r="Q134" s="18"/>
      <c r="R134" s="18"/>
    </row>
    <row r="135" spans="1:18" ht="64.5" x14ac:dyDescent="0.25">
      <c r="A135" s="80">
        <v>42997</v>
      </c>
      <c r="B135" s="19"/>
      <c r="C135" s="14" t="s">
        <v>87</v>
      </c>
      <c r="D135" s="14" t="s">
        <v>582</v>
      </c>
      <c r="E135" s="15">
        <v>243308.16</v>
      </c>
      <c r="F135" s="15"/>
      <c r="G135" s="16"/>
      <c r="H135" s="63">
        <f t="shared" si="20"/>
        <v>243308.16</v>
      </c>
      <c r="I135" s="63"/>
      <c r="J135" s="63"/>
      <c r="K135" s="63"/>
      <c r="L135" s="63"/>
      <c r="M135" s="63"/>
      <c r="N135" s="63"/>
      <c r="O135" s="63">
        <f t="shared" si="27"/>
        <v>243308.16</v>
      </c>
      <c r="P135" s="63"/>
      <c r="Q135" s="18"/>
      <c r="R135" s="18"/>
    </row>
    <row r="136" spans="1:18" ht="39" x14ac:dyDescent="0.25">
      <c r="A136" s="80">
        <v>42998</v>
      </c>
      <c r="B136" s="19">
        <v>8267</v>
      </c>
      <c r="C136" s="14" t="s">
        <v>430</v>
      </c>
      <c r="D136" s="14" t="s">
        <v>583</v>
      </c>
      <c r="E136" s="15">
        <v>73673.5</v>
      </c>
      <c r="F136" s="15"/>
      <c r="G136" s="16"/>
      <c r="H136" s="63">
        <f t="shared" si="20"/>
        <v>73673.5</v>
      </c>
      <c r="I136" s="63"/>
      <c r="J136" s="63"/>
      <c r="K136" s="63"/>
      <c r="L136" s="63"/>
      <c r="M136" s="63"/>
      <c r="N136" s="63"/>
      <c r="O136" s="63">
        <f t="shared" si="27"/>
        <v>73673.5</v>
      </c>
      <c r="P136" s="63"/>
      <c r="Q136" s="18"/>
      <c r="R136" s="18"/>
    </row>
    <row r="137" spans="1:18" ht="77.25" x14ac:dyDescent="0.25">
      <c r="A137" s="80">
        <v>42998</v>
      </c>
      <c r="B137" s="19">
        <v>8268</v>
      </c>
      <c r="C137" s="14" t="s">
        <v>584</v>
      </c>
      <c r="D137" s="14" t="s">
        <v>585</v>
      </c>
      <c r="E137" s="15">
        <v>105932.2</v>
      </c>
      <c r="F137" s="15">
        <f t="shared" si="25"/>
        <v>19067.795999999998</v>
      </c>
      <c r="G137" s="16"/>
      <c r="H137" s="63">
        <f t="shared" si="20"/>
        <v>124999.996</v>
      </c>
      <c r="I137" s="63">
        <f t="shared" si="26"/>
        <v>5296.6100000000006</v>
      </c>
      <c r="J137" s="63"/>
      <c r="K137" s="63"/>
      <c r="L137" s="63"/>
      <c r="M137" s="63"/>
      <c r="N137" s="63">
        <f t="shared" si="22"/>
        <v>5296.6100000000006</v>
      </c>
      <c r="O137" s="63">
        <f t="shared" si="27"/>
        <v>119703.386</v>
      </c>
      <c r="P137" s="63"/>
      <c r="Q137" s="18"/>
      <c r="R137" s="18"/>
    </row>
    <row r="138" spans="1:18" ht="77.25" x14ac:dyDescent="0.25">
      <c r="A138" s="80">
        <v>42998</v>
      </c>
      <c r="B138" s="19">
        <v>8269</v>
      </c>
      <c r="C138" s="14" t="s">
        <v>586</v>
      </c>
      <c r="D138" s="14" t="s">
        <v>587</v>
      </c>
      <c r="E138" s="15">
        <v>2258831.5</v>
      </c>
      <c r="F138" s="15">
        <f t="shared" si="25"/>
        <v>406589.67</v>
      </c>
      <c r="G138" s="16"/>
      <c r="H138" s="63">
        <f t="shared" si="20"/>
        <v>2665421.17</v>
      </c>
      <c r="I138" s="63">
        <f t="shared" si="26"/>
        <v>112941.57500000001</v>
      </c>
      <c r="J138" s="63"/>
      <c r="K138" s="63"/>
      <c r="L138" s="63"/>
      <c r="M138" s="63"/>
      <c r="N138" s="63">
        <f t="shared" si="22"/>
        <v>112941.57500000001</v>
      </c>
      <c r="O138" s="63">
        <v>2552479.59</v>
      </c>
      <c r="P138" s="63"/>
      <c r="Q138" s="18"/>
      <c r="R138" s="18"/>
    </row>
    <row r="139" spans="1:18" ht="64.5" x14ac:dyDescent="0.25">
      <c r="A139" s="80">
        <v>42998</v>
      </c>
      <c r="B139" s="19" t="s">
        <v>28</v>
      </c>
      <c r="C139" s="14" t="s">
        <v>261</v>
      </c>
      <c r="D139" s="14" t="s">
        <v>588</v>
      </c>
      <c r="E139" s="15">
        <v>6473.39</v>
      </c>
      <c r="F139" s="15">
        <f t="shared" si="25"/>
        <v>1165.2102</v>
      </c>
      <c r="G139" s="16"/>
      <c r="H139" s="63">
        <f t="shared" si="20"/>
        <v>7638.6002000000008</v>
      </c>
      <c r="I139" s="63">
        <f t="shared" si="26"/>
        <v>323.66950000000003</v>
      </c>
      <c r="J139" s="63"/>
      <c r="K139" s="63"/>
      <c r="L139" s="63"/>
      <c r="M139" s="63"/>
      <c r="N139" s="63">
        <f t="shared" si="22"/>
        <v>323.66950000000003</v>
      </c>
      <c r="O139" s="63">
        <f t="shared" si="27"/>
        <v>7314.9307000000008</v>
      </c>
      <c r="P139" s="63"/>
      <c r="Q139" s="18"/>
      <c r="R139" s="18"/>
    </row>
    <row r="140" spans="1:18" ht="26.25" x14ac:dyDescent="0.25">
      <c r="A140" s="80">
        <v>42998</v>
      </c>
      <c r="B140" s="19" t="s">
        <v>28</v>
      </c>
      <c r="C140" s="14" t="s">
        <v>245</v>
      </c>
      <c r="D140" s="14" t="s">
        <v>589</v>
      </c>
      <c r="E140" s="15">
        <v>29082029.329999998</v>
      </c>
      <c r="F140" s="15"/>
      <c r="G140" s="16"/>
      <c r="H140" s="63">
        <f t="shared" si="20"/>
        <v>29082029.329999998</v>
      </c>
      <c r="I140" s="63"/>
      <c r="J140" s="63"/>
      <c r="K140" s="63"/>
      <c r="L140" s="63"/>
      <c r="M140" s="63"/>
      <c r="N140" s="63"/>
      <c r="O140" s="63">
        <f t="shared" si="27"/>
        <v>29082029.329999998</v>
      </c>
      <c r="P140" s="63"/>
      <c r="Q140" s="18"/>
      <c r="R140" s="18"/>
    </row>
    <row r="141" spans="1:18" ht="15" x14ac:dyDescent="0.25">
      <c r="A141" s="80">
        <v>42998</v>
      </c>
      <c r="B141" s="19" t="s">
        <v>28</v>
      </c>
      <c r="C141" s="14" t="s">
        <v>247</v>
      </c>
      <c r="D141" s="14" t="s">
        <v>590</v>
      </c>
      <c r="E141" s="15">
        <v>3017519</v>
      </c>
      <c r="F141" s="15"/>
      <c r="G141" s="16"/>
      <c r="H141" s="63">
        <f t="shared" si="20"/>
        <v>3017519</v>
      </c>
      <c r="I141" s="63"/>
      <c r="J141" s="63"/>
      <c r="K141" s="63"/>
      <c r="L141" s="63"/>
      <c r="M141" s="63"/>
      <c r="N141" s="63"/>
      <c r="O141" s="63">
        <f t="shared" si="27"/>
        <v>3017519</v>
      </c>
      <c r="P141" s="63"/>
      <c r="Q141" s="18"/>
      <c r="R141" s="18"/>
    </row>
    <row r="142" spans="1:18" ht="15" x14ac:dyDescent="0.25">
      <c r="A142" s="80">
        <v>42998</v>
      </c>
      <c r="B142" s="19" t="s">
        <v>28</v>
      </c>
      <c r="C142" s="14" t="s">
        <v>38</v>
      </c>
      <c r="D142" s="18" t="s">
        <v>591</v>
      </c>
      <c r="E142" s="15">
        <v>123237.26</v>
      </c>
      <c r="F142" s="15"/>
      <c r="G142" s="16"/>
      <c r="H142" s="63">
        <f t="shared" si="20"/>
        <v>123237.26</v>
      </c>
      <c r="I142" s="63"/>
      <c r="J142" s="63"/>
      <c r="K142" s="63"/>
      <c r="L142" s="63"/>
      <c r="M142" s="63"/>
      <c r="N142" s="63"/>
      <c r="O142" s="63">
        <f t="shared" si="27"/>
        <v>123237.26</v>
      </c>
      <c r="P142" s="63"/>
      <c r="Q142" s="18"/>
      <c r="R142" s="18"/>
    </row>
    <row r="143" spans="1:18" ht="26.25" x14ac:dyDescent="0.25">
      <c r="A143" s="80">
        <v>42998</v>
      </c>
      <c r="B143" s="19" t="s">
        <v>28</v>
      </c>
      <c r="C143" s="14" t="s">
        <v>38</v>
      </c>
      <c r="D143" s="14" t="s">
        <v>592</v>
      </c>
      <c r="E143" s="15">
        <v>595673</v>
      </c>
      <c r="F143" s="15"/>
      <c r="G143" s="16"/>
      <c r="H143" s="63">
        <f t="shared" ref="H143:H206" si="28">E143+F143+G143</f>
        <v>595673</v>
      </c>
      <c r="I143" s="63"/>
      <c r="J143" s="63"/>
      <c r="K143" s="63"/>
      <c r="L143" s="63"/>
      <c r="M143" s="63"/>
      <c r="N143" s="63"/>
      <c r="O143" s="63">
        <f t="shared" si="27"/>
        <v>595673</v>
      </c>
      <c r="P143" s="63"/>
      <c r="Q143" s="18"/>
      <c r="R143" s="18"/>
    </row>
    <row r="144" spans="1:18" ht="64.5" x14ac:dyDescent="0.25">
      <c r="A144" s="80">
        <v>43000</v>
      </c>
      <c r="B144" s="19">
        <v>8270</v>
      </c>
      <c r="C144" s="14" t="s">
        <v>22</v>
      </c>
      <c r="D144" s="14" t="s">
        <v>593</v>
      </c>
      <c r="E144" s="15">
        <v>122500</v>
      </c>
      <c r="F144" s="15"/>
      <c r="G144" s="16"/>
      <c r="H144" s="63">
        <f t="shared" si="28"/>
        <v>122500</v>
      </c>
      <c r="I144" s="63">
        <f t="shared" si="26"/>
        <v>6125</v>
      </c>
      <c r="J144" s="63"/>
      <c r="K144" s="63"/>
      <c r="L144" s="63"/>
      <c r="M144" s="63"/>
      <c r="N144" s="63">
        <f t="shared" si="22"/>
        <v>6125</v>
      </c>
      <c r="O144" s="63">
        <f t="shared" si="27"/>
        <v>116375</v>
      </c>
      <c r="P144" s="63"/>
      <c r="Q144" s="18"/>
      <c r="R144" s="18"/>
    </row>
    <row r="145" spans="1:18" ht="51.75" x14ac:dyDescent="0.25">
      <c r="A145" s="80">
        <v>43000</v>
      </c>
      <c r="B145" s="19">
        <v>8271</v>
      </c>
      <c r="C145" s="14" t="s">
        <v>255</v>
      </c>
      <c r="D145" s="14" t="s">
        <v>594</v>
      </c>
      <c r="E145" s="15">
        <v>28700</v>
      </c>
      <c r="F145" s="15">
        <f t="shared" si="25"/>
        <v>5166</v>
      </c>
      <c r="G145" s="16"/>
      <c r="H145" s="63">
        <f t="shared" si="28"/>
        <v>33866</v>
      </c>
      <c r="I145" s="63">
        <f t="shared" si="26"/>
        <v>1435</v>
      </c>
      <c r="J145" s="63"/>
      <c r="K145" s="63"/>
      <c r="L145" s="63"/>
      <c r="M145" s="63"/>
      <c r="N145" s="63">
        <f t="shared" si="22"/>
        <v>1435</v>
      </c>
      <c r="O145" s="63">
        <f t="shared" si="27"/>
        <v>32431</v>
      </c>
      <c r="P145" s="63"/>
      <c r="Q145" s="18"/>
      <c r="R145" s="18"/>
    </row>
    <row r="146" spans="1:18" ht="64.5" x14ac:dyDescent="0.25">
      <c r="A146" s="80">
        <v>43000</v>
      </c>
      <c r="B146" s="19">
        <v>8272</v>
      </c>
      <c r="C146" s="14" t="s">
        <v>68</v>
      </c>
      <c r="D146" s="14" t="s">
        <v>595</v>
      </c>
      <c r="E146" s="15">
        <v>210000</v>
      </c>
      <c r="F146" s="15">
        <f t="shared" si="25"/>
        <v>37800</v>
      </c>
      <c r="G146" s="16"/>
      <c r="H146" s="63">
        <f t="shared" si="28"/>
        <v>247800</v>
      </c>
      <c r="I146" s="63">
        <f t="shared" si="26"/>
        <v>10500</v>
      </c>
      <c r="J146" s="63"/>
      <c r="K146" s="63"/>
      <c r="L146" s="63"/>
      <c r="M146" s="63"/>
      <c r="N146" s="63">
        <f t="shared" si="22"/>
        <v>10500</v>
      </c>
      <c r="O146" s="63">
        <f t="shared" si="27"/>
        <v>237300</v>
      </c>
      <c r="P146" s="63"/>
      <c r="Q146" s="18"/>
      <c r="R146" s="18"/>
    </row>
    <row r="147" spans="1:18" ht="51.75" x14ac:dyDescent="0.25">
      <c r="A147" s="80">
        <v>43000</v>
      </c>
      <c r="B147" s="19">
        <v>8273</v>
      </c>
      <c r="C147" s="14" t="s">
        <v>225</v>
      </c>
      <c r="D147" s="14" t="s">
        <v>596</v>
      </c>
      <c r="E147" s="15">
        <f>70000+70000</f>
        <v>140000</v>
      </c>
      <c r="F147" s="15">
        <f t="shared" si="25"/>
        <v>25200</v>
      </c>
      <c r="G147" s="16"/>
      <c r="H147" s="63">
        <f t="shared" si="28"/>
        <v>165200</v>
      </c>
      <c r="I147" s="63"/>
      <c r="J147" s="63">
        <f>E147*10%</f>
        <v>14000</v>
      </c>
      <c r="K147" s="63"/>
      <c r="L147" s="63"/>
      <c r="M147" s="63">
        <f>F147</f>
        <v>25200</v>
      </c>
      <c r="N147" s="63">
        <f t="shared" si="22"/>
        <v>39200</v>
      </c>
      <c r="O147" s="63">
        <f t="shared" si="27"/>
        <v>126000</v>
      </c>
      <c r="P147" s="63"/>
      <c r="Q147" s="18"/>
      <c r="R147" s="18"/>
    </row>
    <row r="148" spans="1:18" ht="64.5" x14ac:dyDescent="0.25">
      <c r="A148" s="80">
        <v>43000</v>
      </c>
      <c r="B148" s="19">
        <v>8274</v>
      </c>
      <c r="C148" s="14" t="s">
        <v>228</v>
      </c>
      <c r="D148" s="14" t="s">
        <v>597</v>
      </c>
      <c r="E148" s="15">
        <v>10344.66</v>
      </c>
      <c r="F148" s="15">
        <f t="shared" si="25"/>
        <v>1862.0387999999998</v>
      </c>
      <c r="G148" s="16"/>
      <c r="H148" s="63">
        <f t="shared" si="28"/>
        <v>12206.6988</v>
      </c>
      <c r="I148" s="63">
        <f t="shared" si="26"/>
        <v>517.23300000000006</v>
      </c>
      <c r="J148" s="63"/>
      <c r="K148" s="63"/>
      <c r="L148" s="63"/>
      <c r="M148" s="63"/>
      <c r="N148" s="63">
        <f t="shared" si="22"/>
        <v>517.23300000000006</v>
      </c>
      <c r="O148" s="63">
        <f t="shared" si="27"/>
        <v>11689.4658</v>
      </c>
      <c r="P148" s="63"/>
      <c r="Q148" s="18"/>
      <c r="R148" s="18"/>
    </row>
    <row r="149" spans="1:18" ht="64.5" x14ac:dyDescent="0.25">
      <c r="A149" s="80">
        <v>43000</v>
      </c>
      <c r="B149" s="19">
        <v>8275</v>
      </c>
      <c r="C149" s="14" t="s">
        <v>47</v>
      </c>
      <c r="D149" s="14" t="s">
        <v>598</v>
      </c>
      <c r="E149" s="15">
        <f>8912.62+100384.82-15057.73</f>
        <v>94239.71</v>
      </c>
      <c r="F149" s="15">
        <f t="shared" si="25"/>
        <v>16963.147799999999</v>
      </c>
      <c r="G149" s="16">
        <v>0.11</v>
      </c>
      <c r="H149" s="63">
        <f t="shared" si="28"/>
        <v>111202.9678</v>
      </c>
      <c r="I149" s="63">
        <f t="shared" si="26"/>
        <v>4711.9855000000007</v>
      </c>
      <c r="J149" s="63"/>
      <c r="K149" s="63"/>
      <c r="L149" s="63"/>
      <c r="M149" s="63"/>
      <c r="N149" s="63">
        <f t="shared" si="22"/>
        <v>4711.9855000000007</v>
      </c>
      <c r="O149" s="63">
        <f t="shared" si="27"/>
        <v>106490.9823</v>
      </c>
      <c r="P149" s="63"/>
      <c r="Q149" s="18"/>
      <c r="R149" s="18"/>
    </row>
    <row r="150" spans="1:18" ht="51.75" x14ac:dyDescent="0.25">
      <c r="A150" s="80">
        <v>43000</v>
      </c>
      <c r="B150" s="19">
        <v>8276</v>
      </c>
      <c r="C150" s="14" t="s">
        <v>599</v>
      </c>
      <c r="D150" s="14" t="s">
        <v>600</v>
      </c>
      <c r="E150" s="15">
        <v>4500</v>
      </c>
      <c r="F150" s="15">
        <f t="shared" si="25"/>
        <v>810</v>
      </c>
      <c r="G150" s="16"/>
      <c r="H150" s="63">
        <f t="shared" si="28"/>
        <v>5310</v>
      </c>
      <c r="I150" s="63">
        <f t="shared" si="26"/>
        <v>225</v>
      </c>
      <c r="J150" s="63"/>
      <c r="K150" s="63"/>
      <c r="L150" s="63"/>
      <c r="M150" s="63"/>
      <c r="N150" s="63">
        <f t="shared" si="22"/>
        <v>225</v>
      </c>
      <c r="O150" s="63">
        <f t="shared" si="27"/>
        <v>5085</v>
      </c>
      <c r="P150" s="63"/>
      <c r="Q150" s="18"/>
      <c r="R150" s="18"/>
    </row>
    <row r="151" spans="1:18" ht="51.75" x14ac:dyDescent="0.25">
      <c r="A151" s="80">
        <v>43000</v>
      </c>
      <c r="B151" s="19">
        <v>8277</v>
      </c>
      <c r="C151" s="14" t="s">
        <v>599</v>
      </c>
      <c r="D151" s="14" t="s">
        <v>601</v>
      </c>
      <c r="E151" s="15">
        <v>8950</v>
      </c>
      <c r="F151" s="15">
        <f t="shared" si="25"/>
        <v>1611</v>
      </c>
      <c r="G151" s="16"/>
      <c r="H151" s="63">
        <f t="shared" si="28"/>
        <v>10561</v>
      </c>
      <c r="I151" s="63">
        <f t="shared" si="26"/>
        <v>447.5</v>
      </c>
      <c r="J151" s="63"/>
      <c r="K151" s="63"/>
      <c r="L151" s="63"/>
      <c r="M151" s="63"/>
      <c r="N151" s="63">
        <f t="shared" si="22"/>
        <v>447.5</v>
      </c>
      <c r="O151" s="63">
        <f t="shared" si="27"/>
        <v>10113.5</v>
      </c>
      <c r="P151" s="63"/>
      <c r="Q151" s="18"/>
      <c r="R151" s="18"/>
    </row>
    <row r="152" spans="1:18" ht="64.5" x14ac:dyDescent="0.25">
      <c r="A152" s="80">
        <v>43000</v>
      </c>
      <c r="B152" s="19">
        <v>8278</v>
      </c>
      <c r="C152" s="14" t="s">
        <v>384</v>
      </c>
      <c r="D152" s="14" t="s">
        <v>602</v>
      </c>
      <c r="E152" s="15">
        <v>15000</v>
      </c>
      <c r="F152" s="15"/>
      <c r="G152" s="16"/>
      <c r="H152" s="63">
        <f t="shared" si="28"/>
        <v>15000</v>
      </c>
      <c r="I152" s="63"/>
      <c r="J152" s="63"/>
      <c r="K152" s="63"/>
      <c r="L152" s="63"/>
      <c r="M152" s="63"/>
      <c r="N152" s="63"/>
      <c r="O152" s="63">
        <f t="shared" si="27"/>
        <v>15000</v>
      </c>
      <c r="P152" s="63"/>
      <c r="Q152" s="18"/>
      <c r="R152" s="18"/>
    </row>
    <row r="153" spans="1:18" ht="64.5" x14ac:dyDescent="0.25">
      <c r="A153" s="80">
        <v>43000</v>
      </c>
      <c r="B153" s="19">
        <v>8279</v>
      </c>
      <c r="C153" s="14" t="s">
        <v>318</v>
      </c>
      <c r="D153" s="14" t="s">
        <v>603</v>
      </c>
      <c r="E153" s="15">
        <v>2916.95</v>
      </c>
      <c r="F153" s="15">
        <f t="shared" si="25"/>
        <v>525.05099999999993</v>
      </c>
      <c r="G153" s="16"/>
      <c r="H153" s="63">
        <f t="shared" si="28"/>
        <v>3442.0009999999997</v>
      </c>
      <c r="I153" s="63">
        <f t="shared" si="26"/>
        <v>145.8475</v>
      </c>
      <c r="J153" s="63"/>
      <c r="K153" s="63"/>
      <c r="L153" s="63"/>
      <c r="M153" s="63"/>
      <c r="N153" s="63">
        <f t="shared" ref="N153:N212" si="29">I153+J153+K153+L153+M153</f>
        <v>145.8475</v>
      </c>
      <c r="O153" s="63">
        <f t="shared" si="27"/>
        <v>3296.1534999999999</v>
      </c>
      <c r="P153" s="63"/>
      <c r="Q153" s="18"/>
      <c r="R153" s="18"/>
    </row>
    <row r="154" spans="1:18" ht="51.75" x14ac:dyDescent="0.25">
      <c r="A154" s="80">
        <v>43000</v>
      </c>
      <c r="B154" s="19">
        <v>8280</v>
      </c>
      <c r="C154" s="14" t="s">
        <v>604</v>
      </c>
      <c r="D154" s="14" t="s">
        <v>605</v>
      </c>
      <c r="E154" s="15">
        <v>5500</v>
      </c>
      <c r="F154" s="15">
        <f t="shared" si="25"/>
        <v>990</v>
      </c>
      <c r="G154" s="16"/>
      <c r="H154" s="63">
        <f t="shared" si="28"/>
        <v>6490</v>
      </c>
      <c r="I154" s="63">
        <f t="shared" si="26"/>
        <v>275</v>
      </c>
      <c r="J154" s="63"/>
      <c r="K154" s="63"/>
      <c r="L154" s="63"/>
      <c r="M154" s="63"/>
      <c r="N154" s="63">
        <f t="shared" si="29"/>
        <v>275</v>
      </c>
      <c r="O154" s="63">
        <f t="shared" si="27"/>
        <v>6215</v>
      </c>
      <c r="P154" s="63"/>
      <c r="Q154" s="18"/>
      <c r="R154" s="18"/>
    </row>
    <row r="155" spans="1:18" ht="64.5" x14ac:dyDescent="0.25">
      <c r="A155" s="80">
        <v>43000</v>
      </c>
      <c r="B155" s="19">
        <v>8281</v>
      </c>
      <c r="C155" s="14" t="s">
        <v>191</v>
      </c>
      <c r="D155" s="14" t="s">
        <v>606</v>
      </c>
      <c r="E155" s="15">
        <v>4999</v>
      </c>
      <c r="F155" s="15">
        <f t="shared" si="25"/>
        <v>899.81999999999994</v>
      </c>
      <c r="G155" s="16"/>
      <c r="H155" s="63">
        <f t="shared" si="28"/>
        <v>5898.82</v>
      </c>
      <c r="I155" s="63">
        <f t="shared" si="26"/>
        <v>249.95000000000002</v>
      </c>
      <c r="J155" s="63"/>
      <c r="K155" s="63"/>
      <c r="L155" s="63"/>
      <c r="M155" s="63"/>
      <c r="N155" s="63">
        <f t="shared" si="29"/>
        <v>249.95000000000002</v>
      </c>
      <c r="O155" s="63">
        <f t="shared" si="27"/>
        <v>5648.87</v>
      </c>
      <c r="P155" s="63"/>
      <c r="Q155" s="18"/>
      <c r="R155" s="18"/>
    </row>
    <row r="156" spans="1:18" ht="51.75" x14ac:dyDescent="0.25">
      <c r="A156" s="80">
        <v>43000</v>
      </c>
      <c r="B156" s="19">
        <v>8282</v>
      </c>
      <c r="C156" s="14" t="s">
        <v>417</v>
      </c>
      <c r="D156" s="14" t="s">
        <v>607</v>
      </c>
      <c r="E156" s="15">
        <v>9100</v>
      </c>
      <c r="F156" s="15">
        <f t="shared" si="25"/>
        <v>1638</v>
      </c>
      <c r="G156" s="16"/>
      <c r="H156" s="63">
        <f t="shared" si="28"/>
        <v>10738</v>
      </c>
      <c r="I156" s="63">
        <f t="shared" si="26"/>
        <v>455</v>
      </c>
      <c r="J156" s="63"/>
      <c r="K156" s="63"/>
      <c r="L156" s="63"/>
      <c r="M156" s="63"/>
      <c r="N156" s="63">
        <f t="shared" si="29"/>
        <v>455</v>
      </c>
      <c r="O156" s="63">
        <f t="shared" si="27"/>
        <v>10283</v>
      </c>
      <c r="P156" s="63"/>
      <c r="Q156" s="18"/>
      <c r="R156" s="18"/>
    </row>
    <row r="157" spans="1:18" ht="39" x14ac:dyDescent="0.25">
      <c r="A157" s="80">
        <v>43000</v>
      </c>
      <c r="B157" s="19">
        <v>8283</v>
      </c>
      <c r="C157" s="14" t="s">
        <v>66</v>
      </c>
      <c r="D157" s="14" t="s">
        <v>608</v>
      </c>
      <c r="E157" s="15">
        <v>3600</v>
      </c>
      <c r="F157" s="15"/>
      <c r="G157" s="16"/>
      <c r="H157" s="63">
        <f t="shared" si="28"/>
        <v>3600</v>
      </c>
      <c r="I157" s="63">
        <f t="shared" si="26"/>
        <v>180</v>
      </c>
      <c r="J157" s="63"/>
      <c r="K157" s="63"/>
      <c r="L157" s="63"/>
      <c r="M157" s="63"/>
      <c r="N157" s="63">
        <f t="shared" si="29"/>
        <v>180</v>
      </c>
      <c r="O157" s="63">
        <f t="shared" si="27"/>
        <v>3420</v>
      </c>
      <c r="P157" s="63"/>
      <c r="Q157" s="18"/>
      <c r="R157" s="18"/>
    </row>
    <row r="158" spans="1:18" ht="51.75" x14ac:dyDescent="0.25">
      <c r="A158" s="80">
        <v>43000</v>
      </c>
      <c r="B158" s="19">
        <v>8284</v>
      </c>
      <c r="C158" s="14" t="s">
        <v>56</v>
      </c>
      <c r="D158" s="14" t="s">
        <v>609</v>
      </c>
      <c r="E158" s="15">
        <v>3500</v>
      </c>
      <c r="F158" s="15">
        <f t="shared" si="25"/>
        <v>630</v>
      </c>
      <c r="G158" s="16"/>
      <c r="H158" s="63">
        <f t="shared" si="28"/>
        <v>4130</v>
      </c>
      <c r="I158" s="63">
        <f t="shared" si="26"/>
        <v>175</v>
      </c>
      <c r="J158" s="63"/>
      <c r="K158" s="63"/>
      <c r="L158" s="63"/>
      <c r="M158" s="63"/>
      <c r="N158" s="63">
        <f t="shared" si="29"/>
        <v>175</v>
      </c>
      <c r="O158" s="63">
        <f t="shared" si="27"/>
        <v>3955</v>
      </c>
      <c r="P158" s="63"/>
      <c r="Q158" s="18"/>
      <c r="R158" s="18"/>
    </row>
    <row r="159" spans="1:18" ht="51.75" x14ac:dyDescent="0.25">
      <c r="A159" s="80">
        <v>43000</v>
      </c>
      <c r="B159" s="19">
        <v>8285</v>
      </c>
      <c r="C159" s="14" t="s">
        <v>610</v>
      </c>
      <c r="D159" s="14" t="s">
        <v>611</v>
      </c>
      <c r="E159" s="15">
        <v>42000</v>
      </c>
      <c r="F159" s="15">
        <f t="shared" si="25"/>
        <v>7560</v>
      </c>
      <c r="G159" s="16"/>
      <c r="H159" s="63">
        <f t="shared" si="28"/>
        <v>49560</v>
      </c>
      <c r="I159" s="63">
        <f t="shared" si="26"/>
        <v>2100</v>
      </c>
      <c r="J159" s="63"/>
      <c r="K159" s="63"/>
      <c r="L159" s="63"/>
      <c r="M159" s="63"/>
      <c r="N159" s="63">
        <f t="shared" si="29"/>
        <v>2100</v>
      </c>
      <c r="O159" s="63">
        <f t="shared" si="27"/>
        <v>47460</v>
      </c>
      <c r="P159" s="63"/>
      <c r="Q159" s="18"/>
      <c r="R159" s="18"/>
    </row>
    <row r="160" spans="1:18" ht="51.75" x14ac:dyDescent="0.25">
      <c r="A160" s="80">
        <v>43000</v>
      </c>
      <c r="B160" s="19">
        <v>8286</v>
      </c>
      <c r="C160" s="14" t="s">
        <v>612</v>
      </c>
      <c r="D160" s="14" t="s">
        <v>613</v>
      </c>
      <c r="E160" s="15">
        <v>4760</v>
      </c>
      <c r="F160" s="15">
        <f t="shared" si="25"/>
        <v>856.8</v>
      </c>
      <c r="G160" s="16"/>
      <c r="H160" s="63">
        <f t="shared" si="28"/>
        <v>5616.8</v>
      </c>
      <c r="I160" s="63">
        <f t="shared" si="26"/>
        <v>238</v>
      </c>
      <c r="J160" s="63"/>
      <c r="K160" s="63"/>
      <c r="L160" s="63"/>
      <c r="M160" s="63"/>
      <c r="N160" s="63">
        <f t="shared" si="29"/>
        <v>238</v>
      </c>
      <c r="O160" s="63">
        <f t="shared" si="27"/>
        <v>5378.8</v>
      </c>
      <c r="P160" s="63"/>
      <c r="Q160" s="18"/>
      <c r="R160" s="18"/>
    </row>
    <row r="161" spans="1:18" ht="64.5" x14ac:dyDescent="0.25">
      <c r="A161" s="80">
        <v>43000</v>
      </c>
      <c r="B161" s="19">
        <v>8287</v>
      </c>
      <c r="C161" s="14" t="s">
        <v>614</v>
      </c>
      <c r="D161" s="14" t="s">
        <v>615</v>
      </c>
      <c r="E161" s="15">
        <v>2500</v>
      </c>
      <c r="F161" s="15"/>
      <c r="G161" s="16"/>
      <c r="H161" s="63">
        <f t="shared" si="28"/>
        <v>2500</v>
      </c>
      <c r="I161" s="63"/>
      <c r="J161" s="63"/>
      <c r="K161" s="63"/>
      <c r="L161" s="63"/>
      <c r="M161" s="63"/>
      <c r="N161" s="63"/>
      <c r="O161" s="63">
        <f t="shared" si="27"/>
        <v>2500</v>
      </c>
      <c r="P161" s="63"/>
      <c r="Q161" s="18"/>
      <c r="R161" s="18"/>
    </row>
    <row r="162" spans="1:18" ht="64.5" x14ac:dyDescent="0.25">
      <c r="A162" s="80">
        <v>43000</v>
      </c>
      <c r="B162" s="19">
        <v>8288</v>
      </c>
      <c r="C162" s="14" t="s">
        <v>387</v>
      </c>
      <c r="D162" s="14" t="s">
        <v>616</v>
      </c>
      <c r="E162" s="15">
        <v>217901.51</v>
      </c>
      <c r="F162" s="15">
        <f t="shared" si="25"/>
        <v>39222.271800000002</v>
      </c>
      <c r="G162" s="16"/>
      <c r="H162" s="63">
        <f t="shared" si="28"/>
        <v>257123.7818</v>
      </c>
      <c r="I162" s="63">
        <f t="shared" si="26"/>
        <v>10895.075500000001</v>
      </c>
      <c r="J162" s="63"/>
      <c r="K162" s="63"/>
      <c r="L162" s="63"/>
      <c r="M162" s="63"/>
      <c r="N162" s="63">
        <f t="shared" si="29"/>
        <v>10895.075500000001</v>
      </c>
      <c r="O162" s="63">
        <v>246228.7</v>
      </c>
      <c r="P162" s="63"/>
      <c r="Q162" s="18"/>
      <c r="R162" s="18"/>
    </row>
    <row r="163" spans="1:18" ht="51.75" x14ac:dyDescent="0.25">
      <c r="A163" s="80">
        <v>43000</v>
      </c>
      <c r="B163" s="19">
        <v>8289</v>
      </c>
      <c r="C163" s="14" t="s">
        <v>617</v>
      </c>
      <c r="D163" s="14" t="s">
        <v>618</v>
      </c>
      <c r="E163" s="15">
        <v>38000</v>
      </c>
      <c r="F163" s="15">
        <f t="shared" si="25"/>
        <v>6840</v>
      </c>
      <c r="G163" s="16"/>
      <c r="H163" s="63">
        <f t="shared" si="28"/>
        <v>44840</v>
      </c>
      <c r="I163" s="63">
        <f t="shared" si="26"/>
        <v>1900</v>
      </c>
      <c r="J163" s="63"/>
      <c r="K163" s="63"/>
      <c r="L163" s="63"/>
      <c r="M163" s="63"/>
      <c r="N163" s="63">
        <f t="shared" si="29"/>
        <v>1900</v>
      </c>
      <c r="O163" s="63">
        <f t="shared" si="27"/>
        <v>42940</v>
      </c>
      <c r="P163" s="63"/>
      <c r="Q163" s="18"/>
      <c r="R163" s="18"/>
    </row>
    <row r="164" spans="1:18" ht="64.5" x14ac:dyDescent="0.25">
      <c r="A164" s="80">
        <v>43000</v>
      </c>
      <c r="B164" s="19">
        <v>8290</v>
      </c>
      <c r="C164" s="14" t="s">
        <v>619</v>
      </c>
      <c r="D164" s="14" t="s">
        <v>620</v>
      </c>
      <c r="E164" s="15">
        <v>62700</v>
      </c>
      <c r="F164" s="15"/>
      <c r="G164" s="16"/>
      <c r="H164" s="63">
        <f t="shared" si="28"/>
        <v>62700</v>
      </c>
      <c r="I164" s="63"/>
      <c r="J164" s="63"/>
      <c r="K164" s="63"/>
      <c r="L164" s="63"/>
      <c r="M164" s="63"/>
      <c r="N164" s="63"/>
      <c r="O164" s="63">
        <f t="shared" si="27"/>
        <v>62700</v>
      </c>
      <c r="P164" s="63"/>
      <c r="Q164" s="18"/>
      <c r="R164" s="18"/>
    </row>
    <row r="165" spans="1:18" ht="64.5" x14ac:dyDescent="0.25">
      <c r="A165" s="80">
        <v>43000</v>
      </c>
      <c r="B165" s="19">
        <v>8291</v>
      </c>
      <c r="C165" s="14" t="s">
        <v>472</v>
      </c>
      <c r="D165" s="14" t="s">
        <v>621</v>
      </c>
      <c r="E165" s="15">
        <v>4152</v>
      </c>
      <c r="F165" s="15"/>
      <c r="G165" s="16"/>
      <c r="H165" s="63">
        <f t="shared" si="28"/>
        <v>4152</v>
      </c>
      <c r="I165" s="63"/>
      <c r="J165" s="63">
        <f>E165*10%</f>
        <v>415.20000000000005</v>
      </c>
      <c r="K165" s="63"/>
      <c r="L165" s="63"/>
      <c r="M165" s="63"/>
      <c r="N165" s="63">
        <f t="shared" si="29"/>
        <v>415.20000000000005</v>
      </c>
      <c r="O165" s="63">
        <f t="shared" si="27"/>
        <v>3736.8</v>
      </c>
      <c r="P165" s="63"/>
      <c r="Q165" s="18"/>
      <c r="R165" s="18"/>
    </row>
    <row r="166" spans="1:18" ht="51.75" x14ac:dyDescent="0.25">
      <c r="A166" s="80">
        <v>43000</v>
      </c>
      <c r="B166" s="19">
        <v>8292</v>
      </c>
      <c r="C166" s="14" t="s">
        <v>622</v>
      </c>
      <c r="D166" s="14" t="s">
        <v>623</v>
      </c>
      <c r="E166" s="15">
        <v>59661.02</v>
      </c>
      <c r="F166" s="15">
        <f t="shared" si="25"/>
        <v>10738.9836</v>
      </c>
      <c r="G166" s="16"/>
      <c r="H166" s="63">
        <f t="shared" si="28"/>
        <v>70400.003599999996</v>
      </c>
      <c r="I166" s="63">
        <f t="shared" si="26"/>
        <v>2983.0509999999999</v>
      </c>
      <c r="J166" s="63"/>
      <c r="K166" s="63"/>
      <c r="L166" s="63"/>
      <c r="M166" s="63"/>
      <c r="N166" s="63">
        <f t="shared" si="29"/>
        <v>2983.0509999999999</v>
      </c>
      <c r="O166" s="63">
        <f t="shared" si="27"/>
        <v>67416.95259999999</v>
      </c>
      <c r="P166" s="63"/>
      <c r="Q166" s="18"/>
      <c r="R166" s="18"/>
    </row>
    <row r="167" spans="1:18" ht="51.75" x14ac:dyDescent="0.25">
      <c r="A167" s="80">
        <v>43000</v>
      </c>
      <c r="B167" s="19"/>
      <c r="C167" s="14" t="s">
        <v>285</v>
      </c>
      <c r="D167" s="14" t="s">
        <v>624</v>
      </c>
      <c r="E167" s="84">
        <v>318040.37</v>
      </c>
      <c r="F167" s="15"/>
      <c r="G167" s="16"/>
      <c r="H167" s="63">
        <f t="shared" si="28"/>
        <v>318040.37</v>
      </c>
      <c r="I167" s="63"/>
      <c r="J167" s="63"/>
      <c r="K167" s="63"/>
      <c r="L167" s="63"/>
      <c r="M167" s="63"/>
      <c r="N167" s="63"/>
      <c r="O167" s="63">
        <f t="shared" si="27"/>
        <v>318040.37</v>
      </c>
      <c r="P167" s="63"/>
      <c r="Q167" s="18"/>
      <c r="R167" s="18"/>
    </row>
    <row r="168" spans="1:18" ht="39" x14ac:dyDescent="0.25">
      <c r="A168" s="80">
        <v>43000</v>
      </c>
      <c r="B168" s="19" t="s">
        <v>28</v>
      </c>
      <c r="C168" s="14" t="s">
        <v>29</v>
      </c>
      <c r="D168" s="14" t="s">
        <v>625</v>
      </c>
      <c r="E168" s="85">
        <v>500</v>
      </c>
      <c r="F168" s="15"/>
      <c r="G168" s="16"/>
      <c r="H168" s="63">
        <f t="shared" si="28"/>
        <v>500</v>
      </c>
      <c r="I168" s="63"/>
      <c r="J168" s="63"/>
      <c r="K168" s="63"/>
      <c r="L168" s="63"/>
      <c r="M168" s="63"/>
      <c r="N168" s="63"/>
      <c r="O168" s="63">
        <f t="shared" si="27"/>
        <v>500</v>
      </c>
      <c r="P168" s="63"/>
      <c r="Q168" s="18"/>
      <c r="R168" s="18"/>
    </row>
    <row r="169" spans="1:18" ht="64.5" x14ac:dyDescent="0.25">
      <c r="A169" s="80">
        <v>43000</v>
      </c>
      <c r="B169" s="19" t="s">
        <v>28</v>
      </c>
      <c r="C169" s="14" t="s">
        <v>626</v>
      </c>
      <c r="D169" s="14" t="s">
        <v>627</v>
      </c>
      <c r="E169" s="15">
        <v>36250</v>
      </c>
      <c r="F169" s="15">
        <f t="shared" si="25"/>
        <v>6525</v>
      </c>
      <c r="G169" s="16"/>
      <c r="H169" s="63">
        <f t="shared" si="28"/>
        <v>42775</v>
      </c>
      <c r="I169" s="63">
        <f t="shared" si="26"/>
        <v>1812.5</v>
      </c>
      <c r="J169" s="63"/>
      <c r="K169" s="63"/>
      <c r="L169" s="63"/>
      <c r="M169" s="63">
        <f>F169</f>
        <v>6525</v>
      </c>
      <c r="N169" s="63">
        <f t="shared" si="29"/>
        <v>8337.5</v>
      </c>
      <c r="O169" s="63">
        <f t="shared" si="27"/>
        <v>34437.5</v>
      </c>
      <c r="P169" s="63"/>
      <c r="Q169" s="18"/>
      <c r="R169" s="18"/>
    </row>
    <row r="170" spans="1:18" ht="64.5" x14ac:dyDescent="0.25">
      <c r="A170" s="80">
        <v>43000</v>
      </c>
      <c r="B170" s="19" t="s">
        <v>28</v>
      </c>
      <c r="C170" s="14" t="s">
        <v>380</v>
      </c>
      <c r="D170" s="14" t="s">
        <v>628</v>
      </c>
      <c r="E170" s="15">
        <v>49571.69</v>
      </c>
      <c r="F170" s="15">
        <f t="shared" si="25"/>
        <v>8922.9042000000009</v>
      </c>
      <c r="G170" s="16"/>
      <c r="H170" s="63">
        <f t="shared" si="28"/>
        <v>58494.594200000007</v>
      </c>
      <c r="I170" s="63">
        <f t="shared" si="26"/>
        <v>2478.5845000000004</v>
      </c>
      <c r="J170" s="63"/>
      <c r="K170" s="63"/>
      <c r="L170" s="63"/>
      <c r="M170" s="63"/>
      <c r="N170" s="63">
        <f t="shared" si="29"/>
        <v>2478.5845000000004</v>
      </c>
      <c r="O170" s="63">
        <f t="shared" si="27"/>
        <v>56016.00970000001</v>
      </c>
      <c r="P170" s="63"/>
      <c r="Q170" s="18"/>
      <c r="R170" s="18"/>
    </row>
    <row r="171" spans="1:18" ht="77.25" x14ac:dyDescent="0.25">
      <c r="A171" s="80">
        <v>43000</v>
      </c>
      <c r="B171" s="19" t="s">
        <v>28</v>
      </c>
      <c r="C171" s="14" t="s">
        <v>379</v>
      </c>
      <c r="D171" s="14" t="s">
        <v>629</v>
      </c>
      <c r="E171" s="15">
        <v>13700</v>
      </c>
      <c r="F171" s="15"/>
      <c r="G171" s="16"/>
      <c r="H171" s="63">
        <f t="shared" si="28"/>
        <v>13700</v>
      </c>
      <c r="I171" s="63">
        <f t="shared" si="26"/>
        <v>685</v>
      </c>
      <c r="J171" s="63"/>
      <c r="K171" s="63"/>
      <c r="L171" s="63"/>
      <c r="M171" s="63"/>
      <c r="N171" s="63">
        <f t="shared" si="29"/>
        <v>685</v>
      </c>
      <c r="O171" s="63">
        <f t="shared" si="27"/>
        <v>13015</v>
      </c>
      <c r="P171" s="63"/>
      <c r="Q171" s="18"/>
      <c r="R171" s="18"/>
    </row>
    <row r="172" spans="1:18" ht="64.5" x14ac:dyDescent="0.25">
      <c r="A172" s="80">
        <v>43000</v>
      </c>
      <c r="B172" s="19" t="s">
        <v>28</v>
      </c>
      <c r="C172" s="14" t="s">
        <v>378</v>
      </c>
      <c r="D172" s="14" t="s">
        <v>630</v>
      </c>
      <c r="E172" s="15">
        <v>44300</v>
      </c>
      <c r="F172" s="15"/>
      <c r="G172" s="16"/>
      <c r="H172" s="63">
        <f t="shared" si="28"/>
        <v>44300</v>
      </c>
      <c r="I172" s="63">
        <f t="shared" si="26"/>
        <v>2215</v>
      </c>
      <c r="J172" s="63"/>
      <c r="K172" s="63"/>
      <c r="L172" s="63"/>
      <c r="M172" s="63"/>
      <c r="N172" s="63">
        <f t="shared" si="29"/>
        <v>2215</v>
      </c>
      <c r="O172" s="63">
        <f t="shared" si="27"/>
        <v>42085</v>
      </c>
      <c r="P172" s="63"/>
      <c r="Q172" s="18"/>
      <c r="R172" s="18"/>
    </row>
    <row r="173" spans="1:18" ht="51.75" x14ac:dyDescent="0.25">
      <c r="A173" s="80">
        <v>43000</v>
      </c>
      <c r="B173" s="19" t="s">
        <v>28</v>
      </c>
      <c r="C173" s="14" t="s">
        <v>285</v>
      </c>
      <c r="D173" s="14" t="s">
        <v>631</v>
      </c>
      <c r="E173" s="15">
        <f>638960.22*50%</f>
        <v>319480.11</v>
      </c>
      <c r="F173" s="15">
        <v>51784.15</v>
      </c>
      <c r="G173" s="16"/>
      <c r="H173" s="63">
        <f t="shared" si="28"/>
        <v>371264.26</v>
      </c>
      <c r="I173" s="63"/>
      <c r="J173" s="63"/>
      <c r="K173" s="63"/>
      <c r="L173" s="63"/>
      <c r="M173" s="63"/>
      <c r="N173" s="63"/>
      <c r="O173" s="63">
        <f t="shared" si="27"/>
        <v>371264.26</v>
      </c>
      <c r="P173" s="63"/>
      <c r="Q173" s="18"/>
      <c r="R173" s="18"/>
    </row>
    <row r="174" spans="1:18" ht="39" x14ac:dyDescent="0.25">
      <c r="A174" s="80">
        <v>43000</v>
      </c>
      <c r="B174" s="19"/>
      <c r="C174" s="14" t="s">
        <v>117</v>
      </c>
      <c r="D174" s="14" t="s">
        <v>632</v>
      </c>
      <c r="E174" s="15">
        <v>11000000</v>
      </c>
      <c r="F174" s="15"/>
      <c r="G174" s="16"/>
      <c r="H174" s="63">
        <f t="shared" si="28"/>
        <v>11000000</v>
      </c>
      <c r="I174" s="63"/>
      <c r="J174" s="63"/>
      <c r="K174" s="63"/>
      <c r="L174" s="63"/>
      <c r="M174" s="63"/>
      <c r="N174" s="63"/>
      <c r="O174" s="63">
        <f t="shared" si="27"/>
        <v>11000000</v>
      </c>
      <c r="P174" s="63"/>
      <c r="Q174" s="18"/>
      <c r="R174" s="18"/>
    </row>
    <row r="175" spans="1:18" ht="15" x14ac:dyDescent="0.25">
      <c r="A175" s="80">
        <v>43004</v>
      </c>
      <c r="B175" s="19">
        <v>8293</v>
      </c>
      <c r="C175" s="14" t="s">
        <v>27</v>
      </c>
      <c r="D175" s="14" t="s">
        <v>27</v>
      </c>
      <c r="E175" s="15"/>
      <c r="F175" s="15"/>
      <c r="G175" s="16"/>
      <c r="H175" s="63"/>
      <c r="I175" s="63"/>
      <c r="J175" s="63"/>
      <c r="K175" s="63"/>
      <c r="L175" s="63"/>
      <c r="M175" s="63"/>
      <c r="N175" s="63"/>
      <c r="O175" s="63"/>
      <c r="P175" s="63"/>
      <c r="Q175" s="18"/>
      <c r="R175" s="18"/>
    </row>
    <row r="176" spans="1:18" ht="77.25" x14ac:dyDescent="0.25">
      <c r="A176" s="80">
        <v>43004</v>
      </c>
      <c r="B176" s="19">
        <v>8294</v>
      </c>
      <c r="C176" s="14" t="s">
        <v>633</v>
      </c>
      <c r="D176" s="14" t="s">
        <v>634</v>
      </c>
      <c r="E176" s="15">
        <v>22000</v>
      </c>
      <c r="F176" s="15"/>
      <c r="G176" s="16"/>
      <c r="H176" s="63">
        <f t="shared" si="28"/>
        <v>22000</v>
      </c>
      <c r="I176" s="63"/>
      <c r="J176" s="63">
        <f>E176*10%</f>
        <v>2200</v>
      </c>
      <c r="K176" s="63"/>
      <c r="L176" s="63"/>
      <c r="M176" s="63"/>
      <c r="N176" s="63">
        <f t="shared" si="29"/>
        <v>2200</v>
      </c>
      <c r="O176" s="63">
        <f t="shared" si="27"/>
        <v>19800</v>
      </c>
      <c r="P176" s="63"/>
      <c r="Q176" s="18"/>
      <c r="R176" s="18"/>
    </row>
    <row r="177" spans="1:18" ht="51.75" x14ac:dyDescent="0.25">
      <c r="A177" s="80">
        <v>43004</v>
      </c>
      <c r="B177" s="19">
        <v>8295</v>
      </c>
      <c r="C177" s="14" t="s">
        <v>257</v>
      </c>
      <c r="D177" s="14" t="s">
        <v>635</v>
      </c>
      <c r="E177" s="15">
        <v>11885</v>
      </c>
      <c r="F177" s="15">
        <f t="shared" si="25"/>
        <v>2139.2999999999997</v>
      </c>
      <c r="G177" s="16"/>
      <c r="H177" s="63">
        <f t="shared" si="28"/>
        <v>14024.3</v>
      </c>
      <c r="I177" s="63">
        <f t="shared" si="26"/>
        <v>594.25</v>
      </c>
      <c r="J177" s="63"/>
      <c r="K177" s="63"/>
      <c r="L177" s="63"/>
      <c r="M177" s="63"/>
      <c r="N177" s="63">
        <f t="shared" si="29"/>
        <v>594.25</v>
      </c>
      <c r="O177" s="63">
        <f t="shared" si="27"/>
        <v>13430.05</v>
      </c>
      <c r="P177" s="63"/>
      <c r="Q177" s="18"/>
      <c r="R177" s="18"/>
    </row>
    <row r="178" spans="1:18" ht="77.25" x14ac:dyDescent="0.25">
      <c r="A178" s="80">
        <v>43004</v>
      </c>
      <c r="B178" s="19">
        <v>8296</v>
      </c>
      <c r="C178" s="14" t="s">
        <v>89</v>
      </c>
      <c r="D178" s="14" t="s">
        <v>636</v>
      </c>
      <c r="E178" s="15">
        <v>9180</v>
      </c>
      <c r="F178" s="15">
        <f t="shared" si="25"/>
        <v>1652.3999999999999</v>
      </c>
      <c r="G178" s="16"/>
      <c r="H178" s="63">
        <f t="shared" si="28"/>
        <v>10832.4</v>
      </c>
      <c r="I178" s="63">
        <f t="shared" si="26"/>
        <v>459</v>
      </c>
      <c r="J178" s="63"/>
      <c r="K178" s="63"/>
      <c r="L178" s="63"/>
      <c r="M178" s="63"/>
      <c r="N178" s="63">
        <f t="shared" si="29"/>
        <v>459</v>
      </c>
      <c r="O178" s="63">
        <f t="shared" si="27"/>
        <v>10373.4</v>
      </c>
      <c r="P178" s="63"/>
      <c r="Q178" s="18"/>
      <c r="R178" s="18"/>
    </row>
    <row r="179" spans="1:18" ht="64.5" x14ac:dyDescent="0.25">
      <c r="A179" s="80">
        <v>43004</v>
      </c>
      <c r="B179" s="19">
        <v>8297</v>
      </c>
      <c r="C179" s="14" t="s">
        <v>637</v>
      </c>
      <c r="D179" s="14" t="s">
        <v>638</v>
      </c>
      <c r="E179" s="84">
        <v>16000</v>
      </c>
      <c r="F179" s="15"/>
      <c r="G179" s="16"/>
      <c r="H179" s="63">
        <f t="shared" si="28"/>
        <v>16000</v>
      </c>
      <c r="I179" s="63"/>
      <c r="J179" s="63">
        <f>E179*10%</f>
        <v>1600</v>
      </c>
      <c r="K179" s="63"/>
      <c r="L179" s="63"/>
      <c r="M179" s="63"/>
      <c r="N179" s="63">
        <f t="shared" si="29"/>
        <v>1600</v>
      </c>
      <c r="O179" s="63">
        <f t="shared" si="27"/>
        <v>14400</v>
      </c>
      <c r="P179" s="63"/>
      <c r="Q179" s="18"/>
      <c r="R179" s="18"/>
    </row>
    <row r="180" spans="1:18" ht="15.75" x14ac:dyDescent="0.25">
      <c r="A180" s="80">
        <v>43004</v>
      </c>
      <c r="B180" s="19">
        <v>8298</v>
      </c>
      <c r="C180" s="14" t="s">
        <v>27</v>
      </c>
      <c r="D180" s="14" t="s">
        <v>27</v>
      </c>
      <c r="E180" s="85"/>
      <c r="F180" s="15"/>
      <c r="G180" s="16"/>
      <c r="H180" s="63"/>
      <c r="I180" s="63"/>
      <c r="J180" s="63"/>
      <c r="K180" s="63"/>
      <c r="L180" s="63"/>
      <c r="M180" s="63"/>
      <c r="N180" s="63"/>
      <c r="O180" s="63"/>
      <c r="P180" s="63"/>
      <c r="Q180" s="18"/>
      <c r="R180" s="18"/>
    </row>
    <row r="181" spans="1:18" ht="77.25" x14ac:dyDescent="0.25">
      <c r="A181" s="80">
        <v>43004</v>
      </c>
      <c r="B181" s="19">
        <v>8299</v>
      </c>
      <c r="C181" s="14" t="s">
        <v>639</v>
      </c>
      <c r="D181" s="14" t="s">
        <v>640</v>
      </c>
      <c r="E181" s="15">
        <v>5560</v>
      </c>
      <c r="F181" s="15">
        <f t="shared" si="25"/>
        <v>1000.8</v>
      </c>
      <c r="G181" s="16"/>
      <c r="H181" s="63">
        <f t="shared" si="28"/>
        <v>6560.8</v>
      </c>
      <c r="I181" s="63"/>
      <c r="J181" s="63">
        <f>E181*10%</f>
        <v>556</v>
      </c>
      <c r="K181" s="63"/>
      <c r="L181" s="63"/>
      <c r="M181" s="63">
        <f>F181</f>
        <v>1000.8</v>
      </c>
      <c r="N181" s="63">
        <f t="shared" si="29"/>
        <v>1556.8</v>
      </c>
      <c r="O181" s="63">
        <f t="shared" si="27"/>
        <v>5004</v>
      </c>
      <c r="P181" s="63"/>
      <c r="Q181" s="18"/>
      <c r="R181" s="18"/>
    </row>
    <row r="182" spans="1:18" ht="64.5" x14ac:dyDescent="0.25">
      <c r="A182" s="80">
        <v>43004</v>
      </c>
      <c r="B182" s="19">
        <v>8300</v>
      </c>
      <c r="C182" s="14" t="s">
        <v>639</v>
      </c>
      <c r="D182" s="14" t="s">
        <v>641</v>
      </c>
      <c r="E182" s="15">
        <v>5560</v>
      </c>
      <c r="F182" s="15">
        <f t="shared" si="25"/>
        <v>1000.8</v>
      </c>
      <c r="G182" s="16"/>
      <c r="H182" s="63">
        <f t="shared" si="28"/>
        <v>6560.8</v>
      </c>
      <c r="I182" s="63"/>
      <c r="J182" s="63">
        <f>E182*10%</f>
        <v>556</v>
      </c>
      <c r="K182" s="63"/>
      <c r="L182" s="63"/>
      <c r="M182" s="63">
        <f>F182</f>
        <v>1000.8</v>
      </c>
      <c r="N182" s="63">
        <f t="shared" si="29"/>
        <v>1556.8</v>
      </c>
      <c r="O182" s="63">
        <f t="shared" si="27"/>
        <v>5004</v>
      </c>
      <c r="P182" s="63"/>
      <c r="Q182" s="18"/>
      <c r="R182" s="18"/>
    </row>
    <row r="183" spans="1:18" ht="77.25" x14ac:dyDescent="0.25">
      <c r="A183" s="80">
        <v>43004</v>
      </c>
      <c r="B183" s="19">
        <v>8301</v>
      </c>
      <c r="C183" s="14" t="s">
        <v>642</v>
      </c>
      <c r="D183" s="14" t="s">
        <v>643</v>
      </c>
      <c r="E183" s="15">
        <v>74500</v>
      </c>
      <c r="F183" s="15">
        <f t="shared" si="25"/>
        <v>13410</v>
      </c>
      <c r="G183" s="16"/>
      <c r="H183" s="63">
        <f t="shared" si="28"/>
        <v>87910</v>
      </c>
      <c r="I183" s="63">
        <f t="shared" ref="I183:I219" si="30">E183*5%</f>
        <v>3725</v>
      </c>
      <c r="J183" s="63"/>
      <c r="K183" s="63"/>
      <c r="L183" s="63"/>
      <c r="M183" s="63"/>
      <c r="N183" s="63">
        <f t="shared" si="29"/>
        <v>3725</v>
      </c>
      <c r="O183" s="63">
        <f t="shared" si="27"/>
        <v>84185</v>
      </c>
      <c r="P183" s="63"/>
      <c r="Q183" s="18"/>
      <c r="R183" s="18"/>
    </row>
    <row r="184" spans="1:18" ht="51.75" x14ac:dyDescent="0.25">
      <c r="A184" s="80">
        <v>43004</v>
      </c>
      <c r="B184" s="19">
        <v>8302</v>
      </c>
      <c r="C184" s="14" t="s">
        <v>255</v>
      </c>
      <c r="D184" s="14" t="s">
        <v>644</v>
      </c>
      <c r="E184" s="15">
        <v>26500</v>
      </c>
      <c r="F184" s="15">
        <f t="shared" si="25"/>
        <v>4770</v>
      </c>
      <c r="G184" s="16"/>
      <c r="H184" s="63">
        <f t="shared" si="28"/>
        <v>31270</v>
      </c>
      <c r="I184" s="63">
        <f t="shared" si="30"/>
        <v>1325</v>
      </c>
      <c r="J184" s="63"/>
      <c r="K184" s="63"/>
      <c r="L184" s="63"/>
      <c r="M184" s="63"/>
      <c r="N184" s="63">
        <f t="shared" si="29"/>
        <v>1325</v>
      </c>
      <c r="O184" s="63">
        <f t="shared" si="27"/>
        <v>29945</v>
      </c>
      <c r="P184" s="63"/>
      <c r="Q184" s="18"/>
      <c r="R184" s="18"/>
    </row>
    <row r="185" spans="1:18" ht="64.5" x14ac:dyDescent="0.25">
      <c r="A185" s="80">
        <v>43004</v>
      </c>
      <c r="B185" s="19">
        <v>8303</v>
      </c>
      <c r="C185" s="14" t="s">
        <v>233</v>
      </c>
      <c r="D185" s="14" t="s">
        <v>645</v>
      </c>
      <c r="E185" s="15">
        <v>1066</v>
      </c>
      <c r="F185" s="15">
        <f t="shared" si="25"/>
        <v>191.88</v>
      </c>
      <c r="G185" s="16"/>
      <c r="H185" s="63">
        <f t="shared" si="28"/>
        <v>1257.8800000000001</v>
      </c>
      <c r="I185" s="63">
        <f t="shared" si="30"/>
        <v>53.300000000000004</v>
      </c>
      <c r="J185" s="63"/>
      <c r="K185" s="63"/>
      <c r="L185" s="63"/>
      <c r="M185" s="63"/>
      <c r="N185" s="63">
        <f t="shared" si="29"/>
        <v>53.300000000000004</v>
      </c>
      <c r="O185" s="63">
        <f t="shared" si="27"/>
        <v>1204.5800000000002</v>
      </c>
      <c r="P185" s="63"/>
      <c r="Q185" s="18"/>
      <c r="R185" s="18"/>
    </row>
    <row r="186" spans="1:18" ht="64.5" x14ac:dyDescent="0.25">
      <c r="A186" s="80">
        <v>43004</v>
      </c>
      <c r="B186" s="19">
        <v>8304</v>
      </c>
      <c r="C186" s="14" t="s">
        <v>72</v>
      </c>
      <c r="D186" s="14" t="s">
        <v>646</v>
      </c>
      <c r="E186" s="15">
        <v>33700</v>
      </c>
      <c r="F186" s="15">
        <f t="shared" si="25"/>
        <v>6066</v>
      </c>
      <c r="G186" s="16"/>
      <c r="H186" s="63">
        <f t="shared" si="28"/>
        <v>39766</v>
      </c>
      <c r="I186" s="63">
        <f t="shared" si="30"/>
        <v>1685</v>
      </c>
      <c r="J186" s="63"/>
      <c r="K186" s="63"/>
      <c r="L186" s="63"/>
      <c r="M186" s="63"/>
      <c r="N186" s="63">
        <f t="shared" si="29"/>
        <v>1685</v>
      </c>
      <c r="O186" s="63">
        <f t="shared" si="27"/>
        <v>38081</v>
      </c>
      <c r="P186" s="63"/>
      <c r="Q186" s="18"/>
      <c r="R186" s="18"/>
    </row>
    <row r="187" spans="1:18" ht="64.5" x14ac:dyDescent="0.25">
      <c r="A187" s="80">
        <v>43004</v>
      </c>
      <c r="B187" s="19">
        <v>8305</v>
      </c>
      <c r="C187" s="14" t="s">
        <v>392</v>
      </c>
      <c r="D187" s="14" t="s">
        <v>647</v>
      </c>
      <c r="E187" s="15">
        <v>5205.8500000000004</v>
      </c>
      <c r="F187" s="15">
        <f t="shared" si="25"/>
        <v>937.053</v>
      </c>
      <c r="G187" s="16"/>
      <c r="H187" s="63">
        <f t="shared" si="28"/>
        <v>6142.9030000000002</v>
      </c>
      <c r="I187" s="63">
        <f t="shared" si="30"/>
        <v>260.29250000000002</v>
      </c>
      <c r="J187" s="63"/>
      <c r="K187" s="63"/>
      <c r="L187" s="63"/>
      <c r="M187" s="63"/>
      <c r="N187" s="63">
        <f t="shared" si="29"/>
        <v>260.29250000000002</v>
      </c>
      <c r="O187" s="63">
        <f t="shared" si="27"/>
        <v>5882.6105000000007</v>
      </c>
      <c r="P187" s="63"/>
      <c r="Q187" s="18"/>
      <c r="R187" s="18"/>
    </row>
    <row r="188" spans="1:18" ht="64.5" x14ac:dyDescent="0.25">
      <c r="A188" s="80">
        <v>43004</v>
      </c>
      <c r="B188" s="19">
        <v>8306</v>
      </c>
      <c r="C188" s="14" t="s">
        <v>648</v>
      </c>
      <c r="D188" s="14" t="s">
        <v>649</v>
      </c>
      <c r="E188" s="15">
        <v>25000</v>
      </c>
      <c r="F188" s="15">
        <f t="shared" si="25"/>
        <v>4500</v>
      </c>
      <c r="G188" s="16"/>
      <c r="H188" s="63">
        <f t="shared" si="28"/>
        <v>29500</v>
      </c>
      <c r="I188" s="63">
        <f t="shared" si="30"/>
        <v>1250</v>
      </c>
      <c r="J188" s="63"/>
      <c r="K188" s="63"/>
      <c r="L188" s="63"/>
      <c r="M188" s="63"/>
      <c r="N188" s="63">
        <f t="shared" si="29"/>
        <v>1250</v>
      </c>
      <c r="O188" s="63">
        <f t="shared" si="27"/>
        <v>28250</v>
      </c>
      <c r="P188" s="63"/>
      <c r="Q188" s="18"/>
      <c r="R188" s="18"/>
    </row>
    <row r="189" spans="1:18" ht="64.5" x14ac:dyDescent="0.25">
      <c r="A189" s="80">
        <v>43005</v>
      </c>
      <c r="B189" s="19" t="s">
        <v>28</v>
      </c>
      <c r="C189" s="14" t="s">
        <v>29</v>
      </c>
      <c r="D189" s="14" t="s">
        <v>650</v>
      </c>
      <c r="E189" s="15">
        <v>34000</v>
      </c>
      <c r="F189" s="15"/>
      <c r="G189" s="16"/>
      <c r="H189" s="63">
        <f t="shared" si="28"/>
        <v>34000</v>
      </c>
      <c r="I189" s="63"/>
      <c r="J189" s="63"/>
      <c r="K189" s="63"/>
      <c r="L189" s="63"/>
      <c r="M189" s="63"/>
      <c r="N189" s="63"/>
      <c r="O189" s="63">
        <f t="shared" si="27"/>
        <v>34000</v>
      </c>
      <c r="P189" s="63"/>
      <c r="Q189" s="18"/>
      <c r="R189" s="18"/>
    </row>
    <row r="190" spans="1:18" ht="26.25" x14ac:dyDescent="0.25">
      <c r="A190" s="80">
        <v>43005</v>
      </c>
      <c r="B190" s="19" t="s">
        <v>28</v>
      </c>
      <c r="C190" s="14" t="s">
        <v>304</v>
      </c>
      <c r="D190" s="14" t="s">
        <v>651</v>
      </c>
      <c r="E190" s="15">
        <v>2156432.14</v>
      </c>
      <c r="F190" s="15"/>
      <c r="G190" s="16"/>
      <c r="H190" s="63">
        <f t="shared" si="28"/>
        <v>2156432.14</v>
      </c>
      <c r="I190" s="63"/>
      <c r="J190" s="63"/>
      <c r="K190" s="63"/>
      <c r="L190" s="63"/>
      <c r="M190" s="63"/>
      <c r="N190" s="63"/>
      <c r="O190" s="63">
        <f t="shared" si="27"/>
        <v>2156432.14</v>
      </c>
      <c r="P190" s="63"/>
      <c r="Q190" s="18"/>
      <c r="R190" s="18"/>
    </row>
    <row r="191" spans="1:18" ht="15" x14ac:dyDescent="0.25">
      <c r="A191" s="80">
        <v>43005</v>
      </c>
      <c r="B191" s="19" t="s">
        <v>28</v>
      </c>
      <c r="C191" s="14" t="s">
        <v>302</v>
      </c>
      <c r="D191" s="14" t="s">
        <v>652</v>
      </c>
      <c r="E191" s="15">
        <v>278831.77</v>
      </c>
      <c r="F191" s="15"/>
      <c r="G191" s="16"/>
      <c r="H191" s="63">
        <f t="shared" si="28"/>
        <v>278831.77</v>
      </c>
      <c r="I191" s="63"/>
      <c r="J191" s="63"/>
      <c r="K191" s="63"/>
      <c r="L191" s="63"/>
      <c r="M191" s="63"/>
      <c r="N191" s="63"/>
      <c r="O191" s="63">
        <f t="shared" ref="O191:O223" si="31">H191-N191</f>
        <v>278831.77</v>
      </c>
      <c r="P191" s="63"/>
      <c r="Q191" s="18"/>
      <c r="R191" s="18"/>
    </row>
    <row r="192" spans="1:18" ht="15" x14ac:dyDescent="0.25">
      <c r="A192" s="80">
        <v>43005</v>
      </c>
      <c r="B192" s="19" t="s">
        <v>28</v>
      </c>
      <c r="C192" s="14" t="s">
        <v>38</v>
      </c>
      <c r="D192" s="18" t="s">
        <v>653</v>
      </c>
      <c r="E192" s="15">
        <v>129620.15</v>
      </c>
      <c r="F192" s="15"/>
      <c r="G192" s="16"/>
      <c r="H192" s="63">
        <f t="shared" si="28"/>
        <v>129620.15</v>
      </c>
      <c r="I192" s="63"/>
      <c r="J192" s="63"/>
      <c r="K192" s="63"/>
      <c r="L192" s="63"/>
      <c r="M192" s="63"/>
      <c r="N192" s="63"/>
      <c r="O192" s="63">
        <f t="shared" si="31"/>
        <v>129620.15</v>
      </c>
      <c r="P192" s="63"/>
      <c r="Q192" s="18"/>
      <c r="R192" s="18"/>
    </row>
    <row r="193" spans="1:18" ht="26.25" x14ac:dyDescent="0.25">
      <c r="A193" s="80">
        <v>43005</v>
      </c>
      <c r="B193" s="19" t="s">
        <v>28</v>
      </c>
      <c r="C193" s="14" t="s">
        <v>38</v>
      </c>
      <c r="D193" s="14" t="s">
        <v>654</v>
      </c>
      <c r="E193" s="15">
        <v>549302.36</v>
      </c>
      <c r="F193" s="15"/>
      <c r="G193" s="16"/>
      <c r="H193" s="63">
        <f t="shared" si="28"/>
        <v>549302.36</v>
      </c>
      <c r="I193" s="63"/>
      <c r="J193" s="63"/>
      <c r="K193" s="63"/>
      <c r="L193" s="63"/>
      <c r="M193" s="63"/>
      <c r="N193" s="63"/>
      <c r="O193" s="63">
        <f t="shared" si="31"/>
        <v>549302.36</v>
      </c>
      <c r="P193" s="63"/>
      <c r="Q193" s="18"/>
      <c r="R193" s="18"/>
    </row>
    <row r="194" spans="1:18" ht="26.25" x14ac:dyDescent="0.25">
      <c r="A194" s="80">
        <v>43005</v>
      </c>
      <c r="B194" s="19" t="s">
        <v>28</v>
      </c>
      <c r="C194" s="14" t="s">
        <v>38</v>
      </c>
      <c r="D194" s="14" t="s">
        <v>655</v>
      </c>
      <c r="E194" s="15">
        <v>6444389.54</v>
      </c>
      <c r="F194" s="15"/>
      <c r="G194" s="16"/>
      <c r="H194" s="63">
        <f t="shared" si="28"/>
        <v>6444389.54</v>
      </c>
      <c r="I194" s="63"/>
      <c r="J194" s="63"/>
      <c r="K194" s="63"/>
      <c r="L194" s="63"/>
      <c r="M194" s="63"/>
      <c r="N194" s="63"/>
      <c r="O194" s="63">
        <f t="shared" si="31"/>
        <v>6444389.54</v>
      </c>
      <c r="P194" s="63"/>
      <c r="Q194" s="18"/>
      <c r="R194" s="18"/>
    </row>
    <row r="195" spans="1:18" ht="51.75" x14ac:dyDescent="0.25">
      <c r="A195" s="80">
        <v>43005</v>
      </c>
      <c r="B195" s="19" t="s">
        <v>28</v>
      </c>
      <c r="C195" s="14" t="s">
        <v>29</v>
      </c>
      <c r="D195" s="14" t="s">
        <v>656</v>
      </c>
      <c r="E195" s="86">
        <v>2145.8000000000002</v>
      </c>
      <c r="F195" s="15"/>
      <c r="G195" s="16"/>
      <c r="H195" s="63">
        <f t="shared" si="28"/>
        <v>2145.8000000000002</v>
      </c>
      <c r="I195" s="63"/>
      <c r="J195" s="63"/>
      <c r="K195" s="63"/>
      <c r="L195" s="63"/>
      <c r="M195" s="63"/>
      <c r="N195" s="63"/>
      <c r="O195" s="63">
        <f t="shared" si="31"/>
        <v>2145.8000000000002</v>
      </c>
      <c r="P195" s="63"/>
      <c r="Q195" s="18"/>
      <c r="R195" s="18"/>
    </row>
    <row r="196" spans="1:18" ht="51.75" x14ac:dyDescent="0.25">
      <c r="A196" s="80">
        <v>43005</v>
      </c>
      <c r="B196" s="19" t="s">
        <v>28</v>
      </c>
      <c r="C196" s="14" t="s">
        <v>29</v>
      </c>
      <c r="D196" s="14" t="s">
        <v>657</v>
      </c>
      <c r="E196" s="86">
        <v>5698.3</v>
      </c>
      <c r="F196" s="15"/>
      <c r="G196" s="16"/>
      <c r="H196" s="63">
        <f t="shared" si="28"/>
        <v>5698.3</v>
      </c>
      <c r="I196" s="63"/>
      <c r="J196" s="63"/>
      <c r="K196" s="63"/>
      <c r="L196" s="63"/>
      <c r="M196" s="63"/>
      <c r="N196" s="63"/>
      <c r="O196" s="63">
        <f t="shared" si="31"/>
        <v>5698.3</v>
      </c>
      <c r="P196" s="63"/>
      <c r="Q196" s="18"/>
      <c r="R196" s="18"/>
    </row>
    <row r="197" spans="1:18" ht="51.75" x14ac:dyDescent="0.25">
      <c r="A197" s="80">
        <v>43005</v>
      </c>
      <c r="B197" s="19" t="s">
        <v>28</v>
      </c>
      <c r="C197" s="14" t="s">
        <v>29</v>
      </c>
      <c r="D197" s="14" t="s">
        <v>658</v>
      </c>
      <c r="E197" s="86">
        <v>4172.3900000000003</v>
      </c>
      <c r="F197" s="15"/>
      <c r="G197" s="16"/>
      <c r="H197" s="63">
        <f t="shared" si="28"/>
        <v>4172.3900000000003</v>
      </c>
      <c r="I197" s="63"/>
      <c r="J197" s="63"/>
      <c r="K197" s="63"/>
      <c r="L197" s="63"/>
      <c r="M197" s="63"/>
      <c r="N197" s="63"/>
      <c r="O197" s="63">
        <f t="shared" si="31"/>
        <v>4172.3900000000003</v>
      </c>
      <c r="P197" s="63"/>
      <c r="Q197" s="18"/>
      <c r="R197" s="18"/>
    </row>
    <row r="198" spans="1:18" ht="51.75" x14ac:dyDescent="0.25">
      <c r="A198" s="80" t="s">
        <v>659</v>
      </c>
      <c r="B198" s="19">
        <v>8307</v>
      </c>
      <c r="C198" s="14" t="s">
        <v>387</v>
      </c>
      <c r="D198" s="14" t="s">
        <v>660</v>
      </c>
      <c r="E198" s="15">
        <v>37819</v>
      </c>
      <c r="F198" s="15">
        <f t="shared" ref="F198:F199" si="32">E198*18%</f>
        <v>6807.42</v>
      </c>
      <c r="G198" s="16"/>
      <c r="H198" s="63">
        <f t="shared" si="28"/>
        <v>44626.42</v>
      </c>
      <c r="I198" s="63">
        <f t="shared" ref="I198:I199" si="33">E198*5%</f>
        <v>1890.95</v>
      </c>
      <c r="J198" s="63"/>
      <c r="K198" s="63"/>
      <c r="L198" s="63"/>
      <c r="M198" s="63"/>
      <c r="N198" s="63">
        <f t="shared" ref="N198:N203" si="34">I198+J198+K198+L198+M198</f>
        <v>1890.95</v>
      </c>
      <c r="O198" s="63">
        <f t="shared" si="31"/>
        <v>42735.47</v>
      </c>
      <c r="P198" s="63"/>
      <c r="Q198" s="18"/>
      <c r="R198" s="18"/>
    </row>
    <row r="199" spans="1:18" ht="39" x14ac:dyDescent="0.25">
      <c r="A199" s="80" t="s">
        <v>659</v>
      </c>
      <c r="B199" s="19">
        <v>8308</v>
      </c>
      <c r="C199" s="14" t="s">
        <v>661</v>
      </c>
      <c r="D199" s="14" t="s">
        <v>662</v>
      </c>
      <c r="E199" s="15">
        <v>2033.9</v>
      </c>
      <c r="F199" s="15">
        <f t="shared" si="32"/>
        <v>366.10199999999998</v>
      </c>
      <c r="G199" s="16"/>
      <c r="H199" s="63">
        <f t="shared" si="28"/>
        <v>2400.002</v>
      </c>
      <c r="I199" s="63">
        <f t="shared" si="33"/>
        <v>101.69500000000001</v>
      </c>
      <c r="J199" s="63"/>
      <c r="K199" s="63"/>
      <c r="L199" s="63"/>
      <c r="M199" s="63"/>
      <c r="N199" s="63">
        <f t="shared" si="34"/>
        <v>101.69500000000001</v>
      </c>
      <c r="O199" s="63">
        <f t="shared" si="31"/>
        <v>2298.3069999999998</v>
      </c>
      <c r="P199" s="63"/>
      <c r="Q199" s="18"/>
      <c r="R199" s="18"/>
    </row>
    <row r="200" spans="1:18" ht="77.25" x14ac:dyDescent="0.25">
      <c r="A200" s="80" t="s">
        <v>659</v>
      </c>
      <c r="B200" s="19">
        <v>8309</v>
      </c>
      <c r="C200" s="14" t="s">
        <v>663</v>
      </c>
      <c r="D200" s="14" t="s">
        <v>664</v>
      </c>
      <c r="E200" s="15">
        <v>12000</v>
      </c>
      <c r="F200" s="15"/>
      <c r="G200" s="16"/>
      <c r="H200" s="63">
        <f t="shared" si="28"/>
        <v>12000</v>
      </c>
      <c r="I200" s="63"/>
      <c r="J200" s="63">
        <f>E200*10%</f>
        <v>1200</v>
      </c>
      <c r="K200" s="63"/>
      <c r="L200" s="63"/>
      <c r="M200" s="63"/>
      <c r="N200" s="63">
        <f t="shared" si="34"/>
        <v>1200</v>
      </c>
      <c r="O200" s="63">
        <f t="shared" si="31"/>
        <v>10800</v>
      </c>
      <c r="P200" s="63"/>
      <c r="Q200" s="18"/>
      <c r="R200" s="18"/>
    </row>
    <row r="201" spans="1:18" ht="77.25" x14ac:dyDescent="0.25">
      <c r="A201" s="80" t="s">
        <v>659</v>
      </c>
      <c r="B201" s="19">
        <v>8310</v>
      </c>
      <c r="C201" s="14" t="s">
        <v>665</v>
      </c>
      <c r="D201" s="14" t="s">
        <v>666</v>
      </c>
      <c r="E201" s="15">
        <v>12000</v>
      </c>
      <c r="F201" s="15"/>
      <c r="G201" s="16"/>
      <c r="H201" s="63">
        <f t="shared" si="28"/>
        <v>12000</v>
      </c>
      <c r="I201" s="63"/>
      <c r="J201" s="63">
        <f>E201*10%</f>
        <v>1200</v>
      </c>
      <c r="K201" s="63"/>
      <c r="L201" s="63"/>
      <c r="M201" s="63"/>
      <c r="N201" s="63">
        <f t="shared" si="34"/>
        <v>1200</v>
      </c>
      <c r="O201" s="63">
        <f t="shared" si="31"/>
        <v>10800</v>
      </c>
      <c r="P201" s="63"/>
      <c r="Q201" s="18"/>
      <c r="R201" s="18"/>
    </row>
    <row r="202" spans="1:18" ht="102.75" x14ac:dyDescent="0.25">
      <c r="A202" s="80" t="s">
        <v>659</v>
      </c>
      <c r="B202" s="19">
        <v>8024</v>
      </c>
      <c r="C202" s="14" t="s">
        <v>667</v>
      </c>
      <c r="D202" s="14" t="s">
        <v>668</v>
      </c>
      <c r="E202" s="15">
        <v>-26650</v>
      </c>
      <c r="F202" s="15">
        <f t="shared" ref="F202:F203" si="35">E202*18%</f>
        <v>-4797</v>
      </c>
      <c r="G202" s="16"/>
      <c r="H202" s="63">
        <f t="shared" si="28"/>
        <v>-31447</v>
      </c>
      <c r="I202" s="63">
        <f t="shared" ref="I202:I203" si="36">E202*5%</f>
        <v>-1332.5</v>
      </c>
      <c r="J202" s="63"/>
      <c r="K202" s="63"/>
      <c r="L202" s="63"/>
      <c r="M202" s="63"/>
      <c r="N202" s="63">
        <f t="shared" si="34"/>
        <v>-1332.5</v>
      </c>
      <c r="O202" s="63">
        <f t="shared" si="31"/>
        <v>-30114.5</v>
      </c>
      <c r="P202" s="63"/>
      <c r="Q202" s="18"/>
      <c r="R202" s="18"/>
    </row>
    <row r="203" spans="1:18" ht="63.75" x14ac:dyDescent="0.25">
      <c r="A203" s="80" t="s">
        <v>659</v>
      </c>
      <c r="B203" s="19">
        <v>8017</v>
      </c>
      <c r="C203" s="14" t="s">
        <v>669</v>
      </c>
      <c r="D203" s="87" t="s">
        <v>670</v>
      </c>
      <c r="E203" s="15">
        <f>-1197-4000</f>
        <v>-5197</v>
      </c>
      <c r="F203" s="15">
        <f t="shared" si="35"/>
        <v>-935.45999999999992</v>
      </c>
      <c r="G203" s="16"/>
      <c r="H203" s="63">
        <f t="shared" si="28"/>
        <v>-6132.46</v>
      </c>
      <c r="I203" s="63">
        <f t="shared" si="36"/>
        <v>-259.85000000000002</v>
      </c>
      <c r="J203" s="63"/>
      <c r="K203" s="63"/>
      <c r="L203" s="63"/>
      <c r="M203" s="63"/>
      <c r="N203" s="63">
        <f t="shared" si="34"/>
        <v>-259.85000000000002</v>
      </c>
      <c r="O203" s="63">
        <f t="shared" si="31"/>
        <v>-5872.61</v>
      </c>
      <c r="P203" s="63"/>
      <c r="Q203" s="18"/>
      <c r="R203" s="18"/>
    </row>
    <row r="204" spans="1:18" ht="77.25" x14ac:dyDescent="0.25">
      <c r="A204" s="80">
        <v>43007</v>
      </c>
      <c r="B204" s="19">
        <v>8311</v>
      </c>
      <c r="C204" s="14" t="s">
        <v>671</v>
      </c>
      <c r="D204" s="14" t="s">
        <v>672</v>
      </c>
      <c r="E204" s="15">
        <f>2625*47.7353</f>
        <v>125305.16250000001</v>
      </c>
      <c r="F204" s="15"/>
      <c r="G204" s="16"/>
      <c r="H204" s="63">
        <f t="shared" si="28"/>
        <v>125305.16250000001</v>
      </c>
      <c r="I204" s="63"/>
      <c r="J204" s="63"/>
      <c r="K204" s="63"/>
      <c r="L204" s="63"/>
      <c r="M204" s="63"/>
      <c r="N204" s="63"/>
      <c r="O204" s="63">
        <f t="shared" si="31"/>
        <v>125305.16250000001</v>
      </c>
      <c r="P204" s="63"/>
      <c r="Q204" s="18"/>
      <c r="R204" s="18"/>
    </row>
    <row r="205" spans="1:18" ht="15" x14ac:dyDescent="0.25">
      <c r="A205" s="80">
        <v>43007</v>
      </c>
      <c r="B205" s="19">
        <v>8312</v>
      </c>
      <c r="C205" s="14" t="s">
        <v>27</v>
      </c>
      <c r="D205" s="14" t="s">
        <v>27</v>
      </c>
      <c r="E205" s="15"/>
      <c r="F205" s="15"/>
      <c r="G205" s="16"/>
      <c r="H205" s="63"/>
      <c r="I205" s="63"/>
      <c r="J205" s="63"/>
      <c r="K205" s="63"/>
      <c r="L205" s="63"/>
      <c r="M205" s="63"/>
      <c r="N205" s="63"/>
      <c r="O205" s="63"/>
      <c r="P205" s="63"/>
      <c r="Q205" s="18"/>
      <c r="R205" s="18"/>
    </row>
    <row r="206" spans="1:18" ht="51.75" x14ac:dyDescent="0.25">
      <c r="A206" s="80">
        <v>43007</v>
      </c>
      <c r="B206" s="19">
        <v>8313</v>
      </c>
      <c r="C206" s="14" t="s">
        <v>8</v>
      </c>
      <c r="D206" s="14" t="s">
        <v>673</v>
      </c>
      <c r="E206" s="15">
        <v>14040</v>
      </c>
      <c r="F206" s="15"/>
      <c r="G206" s="16"/>
      <c r="H206" s="63">
        <f t="shared" si="28"/>
        <v>14040</v>
      </c>
      <c r="I206" s="63">
        <f t="shared" si="30"/>
        <v>702</v>
      </c>
      <c r="J206" s="63"/>
      <c r="K206" s="63"/>
      <c r="L206" s="63"/>
      <c r="M206" s="63"/>
      <c r="N206" s="63">
        <f t="shared" si="29"/>
        <v>702</v>
      </c>
      <c r="O206" s="63">
        <f t="shared" si="31"/>
        <v>13338</v>
      </c>
      <c r="P206" s="63"/>
      <c r="Q206" s="18"/>
      <c r="R206" s="18"/>
    </row>
    <row r="207" spans="1:18" ht="90" x14ac:dyDescent="0.25">
      <c r="A207" s="80">
        <v>43007</v>
      </c>
      <c r="B207" s="19">
        <v>8314</v>
      </c>
      <c r="C207" s="14" t="s">
        <v>674</v>
      </c>
      <c r="D207" s="14" t="s">
        <v>675</v>
      </c>
      <c r="E207" s="15">
        <v>15000</v>
      </c>
      <c r="F207" s="15"/>
      <c r="G207" s="16"/>
      <c r="H207" s="63">
        <f t="shared" ref="H207:H223" si="37">E207+F207+G207</f>
        <v>15000</v>
      </c>
      <c r="I207" s="63"/>
      <c r="J207" s="63">
        <f>E207*10%</f>
        <v>1500</v>
      </c>
      <c r="K207" s="63"/>
      <c r="L207" s="63"/>
      <c r="M207" s="63"/>
      <c r="N207" s="63">
        <f t="shared" si="29"/>
        <v>1500</v>
      </c>
      <c r="O207" s="63">
        <f t="shared" si="31"/>
        <v>13500</v>
      </c>
      <c r="P207" s="63"/>
      <c r="Q207" s="18"/>
      <c r="R207" s="18"/>
    </row>
    <row r="208" spans="1:18" ht="77.25" x14ac:dyDescent="0.25">
      <c r="A208" s="80">
        <v>43007</v>
      </c>
      <c r="B208" s="19">
        <v>8315</v>
      </c>
      <c r="C208" s="14" t="s">
        <v>676</v>
      </c>
      <c r="D208" s="14" t="s">
        <v>677</v>
      </c>
      <c r="E208" s="15">
        <v>49000</v>
      </c>
      <c r="F208" s="15"/>
      <c r="G208" s="16"/>
      <c r="H208" s="63">
        <f t="shared" si="37"/>
        <v>49000</v>
      </c>
      <c r="I208" s="63"/>
      <c r="J208" s="63"/>
      <c r="K208" s="63"/>
      <c r="L208" s="63"/>
      <c r="M208" s="63"/>
      <c r="N208" s="63"/>
      <c r="O208" s="63">
        <f t="shared" si="31"/>
        <v>49000</v>
      </c>
      <c r="P208" s="63"/>
      <c r="Q208" s="18"/>
      <c r="R208" s="18"/>
    </row>
    <row r="209" spans="1:18" ht="51.75" x14ac:dyDescent="0.25">
      <c r="A209" s="80">
        <v>43007</v>
      </c>
      <c r="B209" s="19">
        <v>8316</v>
      </c>
      <c r="C209" s="14" t="s">
        <v>383</v>
      </c>
      <c r="D209" s="14" t="s">
        <v>678</v>
      </c>
      <c r="E209" s="15">
        <v>13500</v>
      </c>
      <c r="F209" s="15">
        <f t="shared" ref="F209:F219" si="38">E209*18%</f>
        <v>2430</v>
      </c>
      <c r="G209" s="16"/>
      <c r="H209" s="63">
        <f t="shared" si="37"/>
        <v>15930</v>
      </c>
      <c r="I209" s="63"/>
      <c r="J209" s="63">
        <f>E209*10%</f>
        <v>1350</v>
      </c>
      <c r="K209" s="63"/>
      <c r="L209" s="63"/>
      <c r="M209" s="63">
        <f>F209</f>
        <v>2430</v>
      </c>
      <c r="N209" s="63">
        <f t="shared" ref="N209:N210" si="39">I209+J209+K209+L209+M209</f>
        <v>3780</v>
      </c>
      <c r="O209" s="63">
        <f t="shared" si="31"/>
        <v>12150</v>
      </c>
      <c r="P209" s="63"/>
      <c r="Q209" s="18"/>
      <c r="R209" s="18"/>
    </row>
    <row r="210" spans="1:18" ht="51.75" x14ac:dyDescent="0.25">
      <c r="A210" s="80">
        <v>43007</v>
      </c>
      <c r="B210" s="19">
        <v>8317</v>
      </c>
      <c r="C210" s="14" t="s">
        <v>68</v>
      </c>
      <c r="D210" s="14" t="s">
        <v>679</v>
      </c>
      <c r="E210" s="15">
        <v>33100</v>
      </c>
      <c r="F210" s="15">
        <f t="shared" si="38"/>
        <v>5958</v>
      </c>
      <c r="G210" s="16"/>
      <c r="H210" s="63">
        <f t="shared" si="37"/>
        <v>39058</v>
      </c>
      <c r="I210" s="63">
        <f t="shared" ref="I210" si="40">E210*5%</f>
        <v>1655</v>
      </c>
      <c r="J210" s="63"/>
      <c r="K210" s="63"/>
      <c r="L210" s="63"/>
      <c r="M210" s="63"/>
      <c r="N210" s="63">
        <f t="shared" si="39"/>
        <v>1655</v>
      </c>
      <c r="O210" s="63">
        <f t="shared" si="31"/>
        <v>37403</v>
      </c>
      <c r="P210" s="63"/>
      <c r="Q210" s="18"/>
      <c r="R210" s="18"/>
    </row>
    <row r="211" spans="1:18" ht="39" x14ac:dyDescent="0.25">
      <c r="A211" s="80">
        <v>43007</v>
      </c>
      <c r="B211" s="19">
        <v>8318</v>
      </c>
      <c r="C211" s="14" t="s">
        <v>680</v>
      </c>
      <c r="D211" s="14" t="s">
        <v>681</v>
      </c>
      <c r="E211" s="15">
        <v>1398.31</v>
      </c>
      <c r="F211" s="15">
        <f t="shared" si="38"/>
        <v>251.69579999999999</v>
      </c>
      <c r="G211" s="16"/>
      <c r="H211" s="63">
        <f t="shared" si="37"/>
        <v>1650.0057999999999</v>
      </c>
      <c r="I211" s="63">
        <f t="shared" si="30"/>
        <v>69.915499999999994</v>
      </c>
      <c r="J211" s="63"/>
      <c r="K211" s="63"/>
      <c r="L211" s="63"/>
      <c r="M211" s="63"/>
      <c r="N211" s="63">
        <f t="shared" si="29"/>
        <v>69.915499999999994</v>
      </c>
      <c r="O211" s="63">
        <f t="shared" si="31"/>
        <v>1580.0902999999998</v>
      </c>
      <c r="P211" s="63"/>
      <c r="Q211" s="18"/>
      <c r="R211" s="18"/>
    </row>
    <row r="212" spans="1:18" ht="64.5" x14ac:dyDescent="0.25">
      <c r="A212" s="80">
        <v>43007</v>
      </c>
      <c r="B212" s="19">
        <v>8319</v>
      </c>
      <c r="C212" s="14" t="s">
        <v>682</v>
      </c>
      <c r="D212" s="14" t="s">
        <v>683</v>
      </c>
      <c r="E212" s="15">
        <v>9200</v>
      </c>
      <c r="F212" s="15">
        <f t="shared" si="38"/>
        <v>1656</v>
      </c>
      <c r="G212" s="16"/>
      <c r="H212" s="63">
        <f t="shared" si="37"/>
        <v>10856</v>
      </c>
      <c r="I212" s="63">
        <f t="shared" si="30"/>
        <v>460</v>
      </c>
      <c r="J212" s="63"/>
      <c r="K212" s="63"/>
      <c r="L212" s="63"/>
      <c r="M212" s="63"/>
      <c r="N212" s="63">
        <f t="shared" si="29"/>
        <v>460</v>
      </c>
      <c r="O212" s="63">
        <f t="shared" si="31"/>
        <v>10396</v>
      </c>
      <c r="P212" s="63"/>
      <c r="Q212" s="18"/>
      <c r="R212" s="18"/>
    </row>
    <row r="213" spans="1:18" ht="39" x14ac:dyDescent="0.25">
      <c r="A213" s="80">
        <v>43007</v>
      </c>
      <c r="B213" s="19" t="s">
        <v>28</v>
      </c>
      <c r="C213" s="14" t="s">
        <v>29</v>
      </c>
      <c r="D213" s="14" t="s">
        <v>684</v>
      </c>
      <c r="E213" s="15">
        <v>1287.48</v>
      </c>
      <c r="F213" s="15"/>
      <c r="G213" s="16"/>
      <c r="H213" s="63">
        <f t="shared" si="37"/>
        <v>1287.48</v>
      </c>
      <c r="I213" s="63"/>
      <c r="J213" s="63"/>
      <c r="K213" s="63"/>
      <c r="L213" s="63"/>
      <c r="M213" s="63"/>
      <c r="N213" s="63"/>
      <c r="O213" s="63">
        <f t="shared" si="31"/>
        <v>1287.48</v>
      </c>
      <c r="P213" s="63"/>
      <c r="Q213" s="18"/>
      <c r="R213" s="18"/>
    </row>
    <row r="214" spans="1:18" ht="39" x14ac:dyDescent="0.25">
      <c r="A214" s="80">
        <v>43007</v>
      </c>
      <c r="B214" s="19" t="s">
        <v>28</v>
      </c>
      <c r="C214" s="14" t="s">
        <v>29</v>
      </c>
      <c r="D214" s="14" t="s">
        <v>685</v>
      </c>
      <c r="E214" s="15">
        <v>1502.06</v>
      </c>
      <c r="F214" s="15"/>
      <c r="G214" s="16"/>
      <c r="H214" s="63">
        <f t="shared" si="37"/>
        <v>1502.06</v>
      </c>
      <c r="I214" s="63"/>
      <c r="J214" s="63"/>
      <c r="K214" s="63"/>
      <c r="L214" s="63"/>
      <c r="M214" s="63"/>
      <c r="N214" s="63"/>
      <c r="O214" s="63">
        <f t="shared" si="31"/>
        <v>1502.06</v>
      </c>
      <c r="P214" s="63"/>
      <c r="Q214" s="18"/>
      <c r="R214" s="18"/>
    </row>
    <row r="215" spans="1:18" ht="51.75" x14ac:dyDescent="0.25">
      <c r="A215" s="80">
        <v>43007</v>
      </c>
      <c r="B215" s="19" t="s">
        <v>28</v>
      </c>
      <c r="C215" s="14" t="s">
        <v>29</v>
      </c>
      <c r="D215" s="14" t="s">
        <v>686</v>
      </c>
      <c r="E215" s="15">
        <v>1287.48</v>
      </c>
      <c r="F215" s="15"/>
      <c r="G215" s="16"/>
      <c r="H215" s="63">
        <f t="shared" si="37"/>
        <v>1287.48</v>
      </c>
      <c r="I215" s="63"/>
      <c r="J215" s="63"/>
      <c r="K215" s="63"/>
      <c r="L215" s="63"/>
      <c r="M215" s="63"/>
      <c r="N215" s="63"/>
      <c r="O215" s="63">
        <f t="shared" si="31"/>
        <v>1287.48</v>
      </c>
      <c r="P215" s="63"/>
      <c r="Q215" s="18"/>
      <c r="R215" s="18"/>
    </row>
    <row r="216" spans="1:18" ht="26.25" x14ac:dyDescent="0.25">
      <c r="A216" s="80">
        <v>43007</v>
      </c>
      <c r="B216" s="19" t="s">
        <v>28</v>
      </c>
      <c r="C216" s="14" t="s">
        <v>54</v>
      </c>
      <c r="D216" s="14" t="s">
        <v>687</v>
      </c>
      <c r="E216" s="15">
        <v>9053.81</v>
      </c>
      <c r="F216" s="15"/>
      <c r="G216" s="16"/>
      <c r="H216" s="63">
        <f t="shared" si="37"/>
        <v>9053.81</v>
      </c>
      <c r="I216" s="63"/>
      <c r="J216" s="63"/>
      <c r="K216" s="63"/>
      <c r="L216" s="63"/>
      <c r="M216" s="63"/>
      <c r="N216" s="63"/>
      <c r="O216" s="63">
        <f t="shared" si="31"/>
        <v>9053.81</v>
      </c>
      <c r="P216" s="63"/>
      <c r="Q216" s="18"/>
      <c r="R216" s="18"/>
    </row>
    <row r="217" spans="1:18" ht="51.75" x14ac:dyDescent="0.25">
      <c r="A217" s="80">
        <v>43007</v>
      </c>
      <c r="B217" s="19" t="s">
        <v>28</v>
      </c>
      <c r="C217" s="14" t="s">
        <v>94</v>
      </c>
      <c r="D217" s="14" t="s">
        <v>688</v>
      </c>
      <c r="E217" s="15">
        <v>12585.83</v>
      </c>
      <c r="F217" s="15"/>
      <c r="G217" s="16"/>
      <c r="H217" s="63">
        <f t="shared" si="37"/>
        <v>12585.83</v>
      </c>
      <c r="I217" s="63"/>
      <c r="J217" s="63"/>
      <c r="K217" s="63"/>
      <c r="L217" s="63"/>
      <c r="M217" s="63"/>
      <c r="N217" s="63"/>
      <c r="O217" s="63">
        <f t="shared" si="31"/>
        <v>12585.83</v>
      </c>
      <c r="P217" s="63"/>
      <c r="Q217" s="18"/>
      <c r="R217" s="18"/>
    </row>
    <row r="218" spans="1:18" ht="39" x14ac:dyDescent="0.25">
      <c r="A218" s="80">
        <v>43007</v>
      </c>
      <c r="B218" s="19" t="s">
        <v>28</v>
      </c>
      <c r="C218" s="14" t="s">
        <v>689</v>
      </c>
      <c r="D218" s="14" t="s">
        <v>690</v>
      </c>
      <c r="E218" s="15">
        <v>27550</v>
      </c>
      <c r="F218" s="15">
        <f t="shared" si="38"/>
        <v>4959</v>
      </c>
      <c r="G218" s="16"/>
      <c r="H218" s="63">
        <f t="shared" si="37"/>
        <v>32509</v>
      </c>
      <c r="I218" s="63">
        <f t="shared" si="30"/>
        <v>1377.5</v>
      </c>
      <c r="J218" s="63"/>
      <c r="K218" s="63"/>
      <c r="L218" s="63"/>
      <c r="M218" s="63"/>
      <c r="N218" s="63">
        <f t="shared" ref="N218:N219" si="41">I218+J218+K218+L218+M218</f>
        <v>1377.5</v>
      </c>
      <c r="O218" s="63">
        <f t="shared" si="31"/>
        <v>31131.5</v>
      </c>
      <c r="P218" s="63"/>
      <c r="Q218" s="18"/>
      <c r="R218" s="18"/>
    </row>
    <row r="219" spans="1:18" ht="64.5" x14ac:dyDescent="0.25">
      <c r="A219" s="80">
        <v>43007</v>
      </c>
      <c r="B219" s="19" t="s">
        <v>28</v>
      </c>
      <c r="C219" s="14" t="s">
        <v>691</v>
      </c>
      <c r="D219" s="14" t="s">
        <v>692</v>
      </c>
      <c r="E219" s="15">
        <v>83250</v>
      </c>
      <c r="F219" s="15">
        <f t="shared" si="38"/>
        <v>14985</v>
      </c>
      <c r="G219" s="16"/>
      <c r="H219" s="63">
        <f t="shared" si="37"/>
        <v>98235</v>
      </c>
      <c r="I219" s="63">
        <f t="shared" si="30"/>
        <v>4162.5</v>
      </c>
      <c r="J219" s="63"/>
      <c r="K219" s="63"/>
      <c r="L219" s="63"/>
      <c r="M219" s="63"/>
      <c r="N219" s="63">
        <f t="shared" si="41"/>
        <v>4162.5</v>
      </c>
      <c r="O219" s="63">
        <f t="shared" si="31"/>
        <v>94072.5</v>
      </c>
      <c r="P219" s="63"/>
      <c r="Q219" s="18"/>
      <c r="R219" s="18"/>
    </row>
    <row r="220" spans="1:18" ht="15" x14ac:dyDescent="0.25">
      <c r="A220" s="80">
        <v>43007</v>
      </c>
      <c r="B220" s="19" t="s">
        <v>84</v>
      </c>
      <c r="C220" s="14" t="s">
        <v>85</v>
      </c>
      <c r="D220" s="18" t="s">
        <v>693</v>
      </c>
      <c r="E220" s="15"/>
      <c r="F220" s="15"/>
      <c r="G220" s="16"/>
      <c r="H220" s="63"/>
      <c r="I220" s="63"/>
      <c r="J220" s="63"/>
      <c r="K220" s="63"/>
      <c r="L220" s="63"/>
      <c r="M220" s="63"/>
      <c r="N220" s="63"/>
      <c r="O220" s="63"/>
      <c r="P220" s="63">
        <v>673500</v>
      </c>
      <c r="Q220" s="18"/>
      <c r="R220" s="18"/>
    </row>
    <row r="221" spans="1:18" ht="15" x14ac:dyDescent="0.25">
      <c r="A221" s="80">
        <v>43007</v>
      </c>
      <c r="B221" s="19" t="s">
        <v>84</v>
      </c>
      <c r="C221" s="14" t="s">
        <v>85</v>
      </c>
      <c r="D221" s="14" t="s">
        <v>694</v>
      </c>
      <c r="E221" s="15"/>
      <c r="F221" s="15"/>
      <c r="G221" s="16"/>
      <c r="H221" s="63"/>
      <c r="I221" s="63"/>
      <c r="J221" s="63"/>
      <c r="K221" s="63"/>
      <c r="L221" s="63"/>
      <c r="M221" s="63"/>
      <c r="N221" s="63"/>
      <c r="O221" s="63"/>
      <c r="P221" s="63">
        <v>10.5</v>
      </c>
      <c r="Q221" s="18"/>
      <c r="R221" s="18"/>
    </row>
    <row r="222" spans="1:18" ht="15" x14ac:dyDescent="0.25">
      <c r="A222" s="80">
        <v>43007</v>
      </c>
      <c r="B222" s="19"/>
      <c r="C222" s="14" t="s">
        <v>351</v>
      </c>
      <c r="D222" s="18" t="s">
        <v>695</v>
      </c>
      <c r="E222" s="15">
        <v>2490</v>
      </c>
      <c r="F222" s="15"/>
      <c r="G222" s="16"/>
      <c r="H222" s="63">
        <f t="shared" si="37"/>
        <v>2490</v>
      </c>
      <c r="I222" s="63"/>
      <c r="J222" s="63"/>
      <c r="K222" s="63"/>
      <c r="L222" s="63"/>
      <c r="M222" s="63"/>
      <c r="N222" s="63"/>
      <c r="O222" s="63">
        <f t="shared" si="31"/>
        <v>2490</v>
      </c>
      <c r="P222" s="63"/>
      <c r="Q222" s="18"/>
      <c r="R222" s="18"/>
    </row>
    <row r="223" spans="1:18" ht="26.25" x14ac:dyDescent="0.25">
      <c r="A223" s="80">
        <v>43007</v>
      </c>
      <c r="B223" s="19"/>
      <c r="C223" s="14" t="s">
        <v>351</v>
      </c>
      <c r="D223" s="14" t="s">
        <v>696</v>
      </c>
      <c r="E223" s="15">
        <v>107014.42</v>
      </c>
      <c r="F223" s="15"/>
      <c r="G223" s="16"/>
      <c r="H223" s="63">
        <f t="shared" si="37"/>
        <v>107014.42</v>
      </c>
      <c r="I223" s="63"/>
      <c r="J223" s="63"/>
      <c r="K223" s="63"/>
      <c r="L223" s="63"/>
      <c r="M223" s="63"/>
      <c r="N223" s="63"/>
      <c r="O223" s="63">
        <f t="shared" si="31"/>
        <v>107014.42</v>
      </c>
      <c r="P223" s="63"/>
      <c r="Q223" s="18"/>
      <c r="R223" s="18"/>
    </row>
    <row r="224" spans="1:18" ht="15" x14ac:dyDescent="0.25">
      <c r="A224" s="65"/>
      <c r="B224" s="19"/>
      <c r="C224" s="14"/>
      <c r="D224" s="14"/>
      <c r="E224" s="15"/>
      <c r="F224" s="15"/>
      <c r="G224" s="16"/>
      <c r="H224" s="63"/>
      <c r="I224" s="63"/>
      <c r="J224" s="63"/>
      <c r="K224" s="63"/>
      <c r="L224" s="63"/>
      <c r="M224" s="63"/>
      <c r="N224" s="63"/>
      <c r="O224" s="63"/>
      <c r="P224" s="63"/>
      <c r="Q224" s="18"/>
      <c r="R224" s="18"/>
    </row>
    <row r="225" spans="1:18" ht="15" x14ac:dyDescent="0.25">
      <c r="A225" s="65"/>
      <c r="B225" s="19"/>
      <c r="C225" s="18"/>
      <c r="D225" s="14"/>
      <c r="E225" s="15"/>
      <c r="F225" s="15"/>
      <c r="G225" s="16"/>
      <c r="H225" s="63"/>
      <c r="I225" s="63"/>
      <c r="J225" s="63"/>
      <c r="K225" s="63"/>
      <c r="L225" s="63"/>
      <c r="M225" s="63"/>
      <c r="N225" s="63"/>
      <c r="O225" s="63"/>
      <c r="P225" s="63"/>
      <c r="Q225" s="18"/>
      <c r="R225" s="18"/>
    </row>
    <row r="226" spans="1:18" ht="15" x14ac:dyDescent="0.25">
      <c r="A226" s="65"/>
      <c r="B226" s="19"/>
      <c r="C226" s="18"/>
      <c r="D226" s="14"/>
      <c r="E226" s="15"/>
      <c r="F226" s="15"/>
      <c r="G226" s="16"/>
      <c r="H226" s="63"/>
      <c r="I226" s="63"/>
      <c r="J226" s="63"/>
      <c r="K226" s="63"/>
      <c r="L226" s="63"/>
      <c r="M226" s="63"/>
      <c r="N226" s="63"/>
      <c r="O226" s="63"/>
      <c r="P226" s="63"/>
      <c r="Q226" s="18"/>
      <c r="R226" s="18"/>
    </row>
    <row r="227" spans="1:18" ht="15" x14ac:dyDescent="0.25">
      <c r="A227" s="65"/>
      <c r="B227" s="19"/>
      <c r="C227" s="18"/>
      <c r="D227" s="14"/>
      <c r="E227" s="15"/>
      <c r="F227" s="15"/>
      <c r="G227" s="16"/>
      <c r="H227" s="63"/>
      <c r="I227" s="63"/>
      <c r="J227" s="63"/>
      <c r="K227" s="63"/>
      <c r="L227" s="63"/>
      <c r="M227" s="63"/>
      <c r="N227" s="63"/>
      <c r="O227" s="63"/>
      <c r="P227" s="63"/>
      <c r="Q227" s="18"/>
      <c r="R227" s="18"/>
    </row>
    <row r="228" spans="1:18" ht="15" x14ac:dyDescent="0.25">
      <c r="A228" s="65"/>
      <c r="B228" s="19"/>
      <c r="C228" s="18"/>
      <c r="D228" s="14"/>
      <c r="E228" s="15"/>
      <c r="F228" s="15"/>
      <c r="G228" s="16"/>
      <c r="H228" s="63"/>
      <c r="I228" s="63"/>
      <c r="J228" s="63"/>
      <c r="K228" s="63"/>
      <c r="L228" s="63"/>
      <c r="M228" s="63"/>
      <c r="N228" s="63"/>
      <c r="O228" s="63"/>
      <c r="P228" s="63"/>
      <c r="Q228" s="18"/>
      <c r="R228" s="18"/>
    </row>
    <row r="229" spans="1:18" ht="15" x14ac:dyDescent="0.25">
      <c r="A229" s="65"/>
      <c r="B229" s="19"/>
      <c r="C229" s="18"/>
      <c r="D229" s="14"/>
      <c r="E229" s="15"/>
      <c r="F229" s="15"/>
      <c r="G229" s="16"/>
      <c r="H229" s="63"/>
      <c r="I229" s="63"/>
      <c r="J229" s="63"/>
      <c r="K229" s="63"/>
      <c r="L229" s="63"/>
      <c r="M229" s="63"/>
      <c r="N229" s="63"/>
      <c r="O229" s="63"/>
      <c r="P229" s="63"/>
      <c r="Q229" s="18"/>
      <c r="R229" s="18"/>
    </row>
    <row r="230" spans="1:18" ht="15" x14ac:dyDescent="0.25">
      <c r="A230" s="65"/>
      <c r="B230" s="19"/>
      <c r="C230" s="18"/>
      <c r="D230" s="14"/>
      <c r="E230" s="15"/>
      <c r="F230" s="15"/>
      <c r="G230" s="16"/>
      <c r="H230" s="63"/>
      <c r="I230" s="63"/>
      <c r="J230" s="63"/>
      <c r="K230" s="63"/>
      <c r="L230" s="63"/>
      <c r="M230" s="63"/>
      <c r="N230" s="63"/>
      <c r="O230" s="63"/>
      <c r="P230" s="63"/>
      <c r="Q230" s="18"/>
      <c r="R230" s="18"/>
    </row>
    <row r="231" spans="1:18" ht="15" x14ac:dyDescent="0.25">
      <c r="A231" s="65"/>
      <c r="B231" s="19"/>
      <c r="C231" s="18"/>
      <c r="D231" s="14"/>
      <c r="E231" s="15"/>
      <c r="F231" s="15"/>
      <c r="G231" s="16"/>
      <c r="H231" s="63"/>
      <c r="I231" s="63"/>
      <c r="J231" s="63"/>
      <c r="K231" s="63"/>
      <c r="L231" s="63"/>
      <c r="M231" s="63"/>
      <c r="N231" s="63"/>
      <c r="O231" s="63"/>
      <c r="P231" s="63"/>
      <c r="Q231" s="18"/>
      <c r="R231" s="18"/>
    </row>
    <row r="232" spans="1:18" ht="15" x14ac:dyDescent="0.25">
      <c r="A232" s="65"/>
      <c r="B232" s="19"/>
      <c r="C232" s="18"/>
      <c r="D232" s="14"/>
      <c r="E232" s="15"/>
      <c r="F232" s="15"/>
      <c r="G232" s="16"/>
      <c r="H232" s="63"/>
      <c r="I232" s="63"/>
      <c r="J232" s="63"/>
      <c r="K232" s="63"/>
      <c r="L232" s="63"/>
      <c r="M232" s="63"/>
      <c r="N232" s="63"/>
      <c r="O232" s="63"/>
      <c r="P232" s="63"/>
      <c r="Q232" s="18"/>
      <c r="R232" s="18"/>
    </row>
    <row r="233" spans="1:18" ht="15" x14ac:dyDescent="0.25">
      <c r="A233" s="65"/>
      <c r="B233" s="19"/>
      <c r="C233" s="18"/>
      <c r="D233" s="14"/>
      <c r="E233" s="15"/>
      <c r="F233" s="15"/>
      <c r="G233" s="16"/>
      <c r="H233" s="63"/>
      <c r="I233" s="63"/>
      <c r="J233" s="63"/>
      <c r="K233" s="63"/>
      <c r="L233" s="63"/>
      <c r="M233" s="63"/>
      <c r="N233" s="63"/>
      <c r="O233" s="63"/>
      <c r="P233" s="63"/>
      <c r="Q233" s="18"/>
      <c r="R233" s="18"/>
    </row>
    <row r="234" spans="1:18" ht="15" x14ac:dyDescent="0.25">
      <c r="A234" s="65"/>
      <c r="B234" s="19"/>
      <c r="C234" s="14"/>
      <c r="D234" s="14"/>
      <c r="E234" s="15"/>
      <c r="F234" s="15"/>
      <c r="G234" s="16"/>
      <c r="H234" s="63"/>
      <c r="I234" s="63"/>
      <c r="J234" s="63"/>
      <c r="K234" s="63"/>
      <c r="L234" s="63"/>
      <c r="M234" s="63"/>
      <c r="N234" s="63"/>
      <c r="O234" s="63"/>
      <c r="P234" s="63"/>
      <c r="Q234" s="18"/>
      <c r="R234" s="18"/>
    </row>
    <row r="235" spans="1:18" ht="15" x14ac:dyDescent="0.25">
      <c r="A235" s="65"/>
      <c r="B235" s="19"/>
      <c r="C235" s="18"/>
      <c r="D235" s="14"/>
      <c r="E235" s="15"/>
      <c r="F235" s="15"/>
      <c r="G235" s="16"/>
      <c r="H235" s="63"/>
      <c r="I235" s="63"/>
      <c r="J235" s="63"/>
      <c r="K235" s="63"/>
      <c r="L235" s="63"/>
      <c r="M235" s="63"/>
      <c r="N235" s="63"/>
      <c r="O235" s="63"/>
      <c r="P235" s="63"/>
      <c r="Q235" s="18"/>
      <c r="R235" s="18"/>
    </row>
    <row r="236" spans="1:18" ht="15" x14ac:dyDescent="0.25">
      <c r="A236" s="65"/>
      <c r="B236" s="19"/>
      <c r="C236" s="14"/>
      <c r="D236" s="14"/>
      <c r="E236" s="15"/>
      <c r="F236" s="15"/>
      <c r="G236" s="16"/>
      <c r="H236" s="63"/>
      <c r="I236" s="63"/>
      <c r="J236" s="63"/>
      <c r="K236" s="63"/>
      <c r="L236" s="63"/>
      <c r="M236" s="63"/>
      <c r="N236" s="63"/>
      <c r="O236" s="63"/>
      <c r="P236" s="63"/>
      <c r="Q236" s="18"/>
      <c r="R236" s="18"/>
    </row>
    <row r="237" spans="1:18" ht="15" x14ac:dyDescent="0.25">
      <c r="A237" s="65"/>
      <c r="B237" s="19"/>
      <c r="C237" s="18"/>
      <c r="D237" s="14"/>
      <c r="E237" s="15"/>
      <c r="F237" s="15"/>
      <c r="G237" s="16"/>
      <c r="H237" s="63"/>
      <c r="I237" s="63"/>
      <c r="J237" s="63"/>
      <c r="K237" s="63"/>
      <c r="L237" s="63"/>
      <c r="M237" s="63"/>
      <c r="N237" s="63"/>
      <c r="O237" s="63"/>
      <c r="P237" s="63"/>
      <c r="Q237" s="18"/>
      <c r="R237" s="18"/>
    </row>
    <row r="238" spans="1:18" ht="15" x14ac:dyDescent="0.25">
      <c r="A238" s="65"/>
      <c r="B238" s="19"/>
      <c r="C238" s="18"/>
      <c r="D238" s="14"/>
      <c r="E238" s="15"/>
      <c r="F238" s="15"/>
      <c r="G238" s="16"/>
      <c r="H238" s="63"/>
      <c r="I238" s="63"/>
      <c r="J238" s="63"/>
      <c r="K238" s="63"/>
      <c r="L238" s="63"/>
      <c r="M238" s="63"/>
      <c r="N238" s="63"/>
      <c r="O238" s="63"/>
      <c r="P238" s="63"/>
      <c r="Q238" s="18"/>
      <c r="R238" s="18"/>
    </row>
    <row r="239" spans="1:18" ht="15" x14ac:dyDescent="0.25">
      <c r="A239" s="65"/>
      <c r="B239" s="19"/>
      <c r="C239" s="18"/>
      <c r="D239" s="14"/>
      <c r="E239" s="15"/>
      <c r="F239" s="15"/>
      <c r="G239" s="16"/>
      <c r="H239" s="63"/>
      <c r="I239" s="63"/>
      <c r="J239" s="63"/>
      <c r="K239" s="63"/>
      <c r="L239" s="63"/>
      <c r="M239" s="63"/>
      <c r="N239" s="63"/>
      <c r="O239" s="63"/>
      <c r="P239" s="63"/>
      <c r="Q239" s="18"/>
      <c r="R239" s="18"/>
    </row>
    <row r="240" spans="1:18" ht="15" x14ac:dyDescent="0.25">
      <c r="A240" s="65"/>
      <c r="B240" s="19"/>
      <c r="C240" s="18"/>
      <c r="D240" s="14"/>
      <c r="E240" s="15"/>
      <c r="F240" s="15"/>
      <c r="G240" s="16"/>
      <c r="H240" s="63"/>
      <c r="I240" s="63"/>
      <c r="J240" s="63"/>
      <c r="K240" s="63"/>
      <c r="L240" s="63"/>
      <c r="M240" s="63"/>
      <c r="N240" s="63"/>
      <c r="O240" s="63"/>
      <c r="P240" s="63"/>
      <c r="Q240" s="18"/>
      <c r="R240" s="18"/>
    </row>
    <row r="241" spans="1:18" ht="15" x14ac:dyDescent="0.25">
      <c r="A241" s="65"/>
      <c r="B241" s="19"/>
      <c r="C241" s="18"/>
      <c r="D241" s="14"/>
      <c r="E241" s="15"/>
      <c r="F241" s="15"/>
      <c r="G241" s="16"/>
      <c r="H241" s="63"/>
      <c r="I241" s="63"/>
      <c r="J241" s="63"/>
      <c r="K241" s="63"/>
      <c r="L241" s="63"/>
      <c r="M241" s="63"/>
      <c r="N241" s="63"/>
      <c r="O241" s="63"/>
      <c r="P241" s="63"/>
      <c r="Q241" s="18"/>
      <c r="R241" s="18"/>
    </row>
    <row r="242" spans="1:18" ht="15" x14ac:dyDescent="0.25">
      <c r="A242" s="65"/>
      <c r="B242" s="19"/>
      <c r="C242" s="18"/>
      <c r="D242" s="14"/>
      <c r="E242" s="15"/>
      <c r="F242" s="15"/>
      <c r="G242" s="16"/>
      <c r="H242" s="63"/>
      <c r="I242" s="63"/>
      <c r="J242" s="63"/>
      <c r="K242" s="63"/>
      <c r="L242" s="63"/>
      <c r="M242" s="63"/>
      <c r="N242" s="63"/>
      <c r="O242" s="63"/>
      <c r="P242" s="63"/>
      <c r="Q242" s="18"/>
      <c r="R242" s="18"/>
    </row>
    <row r="243" spans="1:18" ht="15" x14ac:dyDescent="0.25">
      <c r="A243" s="65"/>
      <c r="B243" s="19"/>
      <c r="C243" s="18"/>
      <c r="D243" s="14"/>
      <c r="E243" s="15"/>
      <c r="F243" s="15"/>
      <c r="G243" s="16"/>
      <c r="H243" s="63"/>
      <c r="I243" s="63"/>
      <c r="J243" s="63"/>
      <c r="K243" s="63"/>
      <c r="L243" s="63"/>
      <c r="M243" s="63"/>
      <c r="N243" s="63"/>
      <c r="O243" s="63"/>
      <c r="P243" s="63"/>
      <c r="Q243" s="18"/>
      <c r="R243" s="18"/>
    </row>
    <row r="244" spans="1:18" ht="15" x14ac:dyDescent="0.25">
      <c r="A244" s="65"/>
      <c r="B244" s="19"/>
      <c r="C244" s="18"/>
      <c r="D244" s="14"/>
      <c r="E244" s="15"/>
      <c r="F244" s="15"/>
      <c r="G244" s="16"/>
      <c r="H244" s="63"/>
      <c r="I244" s="63"/>
      <c r="J244" s="63"/>
      <c r="K244" s="63"/>
      <c r="L244" s="63"/>
      <c r="M244" s="63"/>
      <c r="N244" s="63"/>
      <c r="O244" s="63"/>
      <c r="P244" s="63"/>
      <c r="Q244" s="18"/>
      <c r="R244" s="18"/>
    </row>
    <row r="245" spans="1:18" ht="15" x14ac:dyDescent="0.25">
      <c r="A245" s="65"/>
      <c r="B245" s="19"/>
      <c r="C245" s="18"/>
      <c r="D245" s="14"/>
      <c r="E245" s="15"/>
      <c r="F245" s="15"/>
      <c r="G245" s="16"/>
      <c r="H245" s="63"/>
      <c r="I245" s="63"/>
      <c r="J245" s="63"/>
      <c r="K245" s="63"/>
      <c r="L245" s="63"/>
      <c r="M245" s="63"/>
      <c r="N245" s="63"/>
      <c r="O245" s="63"/>
      <c r="P245" s="63"/>
      <c r="Q245" s="18"/>
      <c r="R245" s="18"/>
    </row>
    <row r="246" spans="1:18" ht="15" x14ac:dyDescent="0.25">
      <c r="A246" s="65"/>
      <c r="B246" s="19"/>
      <c r="C246" s="18"/>
      <c r="D246" s="14"/>
      <c r="E246" s="15"/>
      <c r="F246" s="15"/>
      <c r="G246" s="16"/>
      <c r="H246" s="63"/>
      <c r="I246" s="63"/>
      <c r="J246" s="63"/>
      <c r="K246" s="63"/>
      <c r="L246" s="63"/>
      <c r="M246" s="63"/>
      <c r="N246" s="63"/>
      <c r="O246" s="63"/>
      <c r="P246" s="63"/>
      <c r="Q246" s="18"/>
      <c r="R246" s="18"/>
    </row>
    <row r="247" spans="1:18" ht="15" x14ac:dyDescent="0.25">
      <c r="A247" s="65"/>
      <c r="B247" s="19"/>
      <c r="C247" s="18"/>
      <c r="D247" s="14"/>
      <c r="E247" s="15"/>
      <c r="F247" s="15"/>
      <c r="G247" s="16"/>
      <c r="H247" s="63"/>
      <c r="I247" s="63"/>
      <c r="J247" s="63"/>
      <c r="K247" s="63"/>
      <c r="L247" s="63"/>
      <c r="M247" s="63"/>
      <c r="N247" s="63"/>
      <c r="O247" s="63"/>
      <c r="P247" s="63"/>
      <c r="Q247" s="18"/>
      <c r="R247" s="18"/>
    </row>
    <row r="248" spans="1:18" ht="15" x14ac:dyDescent="0.25">
      <c r="A248" s="65"/>
      <c r="B248" s="19"/>
      <c r="C248" s="18"/>
      <c r="D248" s="14"/>
      <c r="E248" s="15"/>
      <c r="F248" s="15"/>
      <c r="G248" s="16"/>
      <c r="H248" s="63"/>
      <c r="I248" s="63"/>
      <c r="J248" s="63"/>
      <c r="K248" s="63"/>
      <c r="L248" s="63"/>
      <c r="M248" s="63"/>
      <c r="N248" s="63"/>
      <c r="O248" s="63"/>
      <c r="P248" s="63"/>
      <c r="Q248" s="15"/>
      <c r="R248" s="15"/>
    </row>
    <row r="249" spans="1:18" ht="15" x14ac:dyDescent="0.25">
      <c r="A249" s="65"/>
      <c r="B249" s="19"/>
      <c r="C249" s="18"/>
      <c r="D249" s="14"/>
      <c r="E249" s="15"/>
      <c r="F249" s="15"/>
      <c r="G249" s="16"/>
      <c r="H249" s="63"/>
      <c r="I249" s="63"/>
      <c r="J249" s="63"/>
      <c r="K249" s="63"/>
      <c r="L249" s="63"/>
      <c r="M249" s="63"/>
      <c r="N249" s="63"/>
      <c r="O249" s="63"/>
      <c r="P249" s="63"/>
      <c r="Q249" s="15"/>
      <c r="R249" s="15"/>
    </row>
    <row r="250" spans="1:18" ht="15" x14ac:dyDescent="0.25">
      <c r="A250" s="65"/>
      <c r="B250" s="19"/>
      <c r="C250" s="18"/>
      <c r="D250" s="14"/>
      <c r="E250" s="15"/>
      <c r="F250" s="15"/>
      <c r="G250" s="16"/>
      <c r="H250" s="63"/>
      <c r="I250" s="63"/>
      <c r="J250" s="63"/>
      <c r="K250" s="63"/>
      <c r="L250" s="63"/>
      <c r="M250" s="63"/>
      <c r="N250" s="63"/>
      <c r="O250" s="63"/>
      <c r="P250" s="63"/>
      <c r="Q250" s="15"/>
      <c r="R250" s="15"/>
    </row>
    <row r="251" spans="1:18" ht="15" x14ac:dyDescent="0.25">
      <c r="A251" s="65"/>
      <c r="B251" s="19"/>
      <c r="C251" s="18"/>
      <c r="D251" s="14"/>
      <c r="E251" s="15"/>
      <c r="F251" s="15"/>
      <c r="G251" s="16"/>
      <c r="H251" s="63"/>
      <c r="I251" s="63"/>
      <c r="J251" s="63"/>
      <c r="K251" s="63"/>
      <c r="L251" s="63"/>
      <c r="M251" s="63"/>
      <c r="N251" s="63"/>
      <c r="O251" s="63"/>
      <c r="P251" s="63"/>
      <c r="Q251" s="18"/>
      <c r="R251" s="18"/>
    </row>
    <row r="252" spans="1:18" ht="15" x14ac:dyDescent="0.25">
      <c r="A252" s="65"/>
      <c r="B252" s="19"/>
      <c r="C252" s="14"/>
      <c r="D252" s="14"/>
      <c r="E252" s="15"/>
      <c r="F252" s="15"/>
      <c r="G252" s="16"/>
      <c r="H252" s="63"/>
      <c r="I252" s="63"/>
      <c r="J252" s="63"/>
      <c r="K252" s="63"/>
      <c r="L252" s="63"/>
      <c r="M252" s="63"/>
      <c r="N252" s="63"/>
      <c r="O252" s="63"/>
      <c r="P252" s="63"/>
      <c r="Q252" s="18"/>
      <c r="R252" s="18"/>
    </row>
    <row r="253" spans="1:18" ht="15" x14ac:dyDescent="0.25">
      <c r="A253" s="65"/>
      <c r="B253" s="19"/>
      <c r="C253" s="18"/>
      <c r="D253" s="14"/>
      <c r="E253" s="15"/>
      <c r="F253" s="15"/>
      <c r="G253" s="16"/>
      <c r="H253" s="63"/>
      <c r="I253" s="63"/>
      <c r="J253" s="63"/>
      <c r="K253" s="63"/>
      <c r="L253" s="63"/>
      <c r="M253" s="63"/>
      <c r="N253" s="63"/>
      <c r="O253" s="63"/>
      <c r="P253" s="63"/>
      <c r="Q253" s="18"/>
      <c r="R253" s="18"/>
    </row>
    <row r="254" spans="1:18" ht="15" x14ac:dyDescent="0.25">
      <c r="A254" s="65"/>
      <c r="B254" s="19"/>
      <c r="C254" s="18"/>
      <c r="D254" s="14"/>
      <c r="E254" s="15"/>
      <c r="F254" s="15"/>
      <c r="G254" s="16"/>
      <c r="H254" s="63"/>
      <c r="I254" s="63"/>
      <c r="J254" s="63"/>
      <c r="K254" s="63"/>
      <c r="L254" s="63"/>
      <c r="M254" s="63"/>
      <c r="N254" s="63"/>
      <c r="O254" s="63"/>
      <c r="P254" s="63"/>
      <c r="Q254" s="18"/>
      <c r="R254" s="18"/>
    </row>
    <row r="255" spans="1:18" ht="15" x14ac:dyDescent="0.25">
      <c r="A255" s="65"/>
      <c r="B255" s="19"/>
      <c r="C255" s="18"/>
      <c r="D255" s="14"/>
      <c r="E255" s="15"/>
      <c r="F255" s="15"/>
      <c r="G255" s="16"/>
      <c r="H255" s="63"/>
      <c r="I255" s="63"/>
      <c r="J255" s="63"/>
      <c r="K255" s="63"/>
      <c r="L255" s="63"/>
      <c r="M255" s="63"/>
      <c r="N255" s="63"/>
      <c r="O255" s="63"/>
      <c r="P255" s="63"/>
      <c r="Q255" s="18"/>
      <c r="R255" s="18"/>
    </row>
    <row r="256" spans="1:18" ht="15" x14ac:dyDescent="0.25">
      <c r="A256" s="65"/>
      <c r="B256" s="19"/>
      <c r="C256" s="18"/>
      <c r="D256" s="14"/>
      <c r="E256" s="15"/>
      <c r="F256" s="15"/>
      <c r="G256" s="16"/>
      <c r="H256" s="63"/>
      <c r="I256" s="63"/>
      <c r="J256" s="63"/>
      <c r="K256" s="63"/>
      <c r="L256" s="63"/>
      <c r="M256" s="63"/>
      <c r="N256" s="63"/>
      <c r="O256" s="63"/>
      <c r="P256" s="63"/>
      <c r="Q256" s="18"/>
      <c r="R256" s="18"/>
    </row>
    <row r="257" spans="1:18" ht="15" x14ac:dyDescent="0.25">
      <c r="A257" s="65"/>
      <c r="B257" s="19"/>
      <c r="C257" s="18"/>
      <c r="D257" s="14"/>
      <c r="E257" s="15"/>
      <c r="F257" s="15"/>
      <c r="G257" s="16"/>
      <c r="H257" s="63"/>
      <c r="I257" s="63"/>
      <c r="J257" s="63"/>
      <c r="K257" s="63"/>
      <c r="L257" s="63"/>
      <c r="M257" s="63"/>
      <c r="N257" s="63"/>
      <c r="O257" s="63"/>
      <c r="P257" s="63"/>
      <c r="Q257" s="18"/>
      <c r="R257" s="18"/>
    </row>
    <row r="258" spans="1:18" ht="15" x14ac:dyDescent="0.25">
      <c r="A258" s="65"/>
      <c r="B258" s="19"/>
      <c r="C258" s="18"/>
      <c r="D258" s="18"/>
      <c r="E258" s="15"/>
      <c r="F258" s="15"/>
      <c r="G258" s="16"/>
      <c r="H258" s="63"/>
      <c r="I258" s="63"/>
      <c r="J258" s="63"/>
      <c r="K258" s="63"/>
      <c r="L258" s="63"/>
      <c r="M258" s="63"/>
      <c r="N258" s="63"/>
      <c r="O258" s="63"/>
      <c r="P258" s="63"/>
      <c r="Q258" s="18"/>
      <c r="R258" s="18"/>
    </row>
    <row r="259" spans="1:18" ht="15" x14ac:dyDescent="0.25">
      <c r="A259" s="65"/>
      <c r="B259" s="19"/>
      <c r="C259" s="18"/>
      <c r="D259" s="18"/>
      <c r="E259" s="15"/>
      <c r="F259" s="15"/>
      <c r="G259" s="16"/>
      <c r="H259" s="63"/>
      <c r="I259" s="63"/>
      <c r="J259" s="63"/>
      <c r="K259" s="63"/>
      <c r="L259" s="63"/>
      <c r="M259" s="63"/>
      <c r="N259" s="63"/>
      <c r="O259" s="63"/>
      <c r="P259" s="63"/>
      <c r="Q259" s="18"/>
      <c r="R259" s="18"/>
    </row>
    <row r="260" spans="1:18" ht="15" x14ac:dyDescent="0.25">
      <c r="A260" s="65"/>
      <c r="B260" s="19"/>
      <c r="C260" s="18"/>
      <c r="D260" s="14"/>
      <c r="E260" s="15"/>
      <c r="F260" s="15"/>
      <c r="G260" s="16"/>
      <c r="H260" s="63"/>
      <c r="I260" s="63"/>
      <c r="J260" s="63"/>
      <c r="K260" s="63"/>
      <c r="L260" s="63"/>
      <c r="M260" s="63"/>
      <c r="N260" s="63"/>
      <c r="O260" s="63"/>
      <c r="P260" s="63"/>
      <c r="Q260" s="18"/>
      <c r="R260" s="18"/>
    </row>
    <row r="261" spans="1:18" ht="15" x14ac:dyDescent="0.25">
      <c r="A261" s="65"/>
      <c r="B261" s="19"/>
      <c r="C261" s="18"/>
      <c r="D261" s="14"/>
      <c r="E261" s="15"/>
      <c r="F261" s="15"/>
      <c r="G261" s="16"/>
      <c r="H261" s="63"/>
      <c r="I261" s="63"/>
      <c r="J261" s="63"/>
      <c r="K261" s="63"/>
      <c r="L261" s="63"/>
      <c r="M261" s="63"/>
      <c r="N261" s="63"/>
      <c r="O261" s="63"/>
      <c r="P261" s="63"/>
      <c r="Q261" s="18"/>
      <c r="R261" s="18"/>
    </row>
    <row r="262" spans="1:18" ht="15" x14ac:dyDescent="0.25">
      <c r="A262" s="65"/>
      <c r="B262" s="19"/>
      <c r="C262" s="18"/>
      <c r="D262" s="14"/>
      <c r="E262" s="15"/>
      <c r="F262" s="15"/>
      <c r="G262" s="16"/>
      <c r="H262" s="63"/>
      <c r="I262" s="63"/>
      <c r="J262" s="63"/>
      <c r="K262" s="63"/>
      <c r="L262" s="63"/>
      <c r="M262" s="63"/>
      <c r="N262" s="63"/>
      <c r="O262" s="63"/>
      <c r="P262" s="63"/>
      <c r="Q262" s="18"/>
      <c r="R262" s="18"/>
    </row>
    <row r="263" spans="1:18" ht="15" x14ac:dyDescent="0.25">
      <c r="A263" s="65"/>
      <c r="B263" s="19"/>
      <c r="C263" s="18"/>
      <c r="D263" s="14"/>
      <c r="E263" s="15"/>
      <c r="F263" s="15"/>
      <c r="G263" s="16"/>
      <c r="H263" s="63"/>
      <c r="I263" s="63"/>
      <c r="J263" s="63"/>
      <c r="K263" s="63"/>
      <c r="L263" s="63"/>
      <c r="M263" s="63"/>
      <c r="N263" s="63"/>
      <c r="O263" s="63"/>
      <c r="P263" s="63"/>
      <c r="Q263" s="18"/>
      <c r="R263" s="18"/>
    </row>
    <row r="264" spans="1:18" ht="15" x14ac:dyDescent="0.25">
      <c r="A264" s="65"/>
      <c r="B264" s="19"/>
      <c r="C264" s="18"/>
      <c r="D264" s="14"/>
      <c r="E264" s="15"/>
      <c r="F264" s="15"/>
      <c r="G264" s="16"/>
      <c r="H264" s="63"/>
      <c r="I264" s="63"/>
      <c r="J264" s="63"/>
      <c r="K264" s="63"/>
      <c r="L264" s="63"/>
      <c r="M264" s="63"/>
      <c r="N264" s="63"/>
      <c r="O264" s="63"/>
      <c r="P264" s="63"/>
      <c r="Q264" s="18"/>
      <c r="R264" s="18"/>
    </row>
    <row r="265" spans="1:18" ht="15" x14ac:dyDescent="0.25">
      <c r="A265" s="65"/>
      <c r="B265" s="19"/>
      <c r="C265" s="18"/>
      <c r="D265" s="14"/>
      <c r="E265" s="15"/>
      <c r="F265" s="15"/>
      <c r="G265" s="16"/>
      <c r="H265" s="63"/>
      <c r="I265" s="63"/>
      <c r="J265" s="63"/>
      <c r="K265" s="63"/>
      <c r="L265" s="63"/>
      <c r="M265" s="63"/>
      <c r="N265" s="63"/>
      <c r="O265" s="63"/>
      <c r="P265" s="63"/>
      <c r="Q265" s="18"/>
      <c r="R265" s="18"/>
    </row>
    <row r="266" spans="1:18" ht="15" x14ac:dyDescent="0.25">
      <c r="A266" s="65"/>
      <c r="B266" s="19"/>
      <c r="C266" s="18"/>
      <c r="D266" s="14"/>
      <c r="E266" s="15"/>
      <c r="F266" s="15"/>
      <c r="G266" s="16"/>
      <c r="H266" s="63"/>
      <c r="I266" s="63"/>
      <c r="J266" s="63"/>
      <c r="K266" s="63"/>
      <c r="L266" s="63"/>
      <c r="M266" s="63"/>
      <c r="N266" s="63"/>
      <c r="O266" s="63"/>
      <c r="P266" s="63"/>
      <c r="Q266" s="18"/>
      <c r="R266" s="18"/>
    </row>
    <row r="267" spans="1:18" ht="15" x14ac:dyDescent="0.25">
      <c r="A267" s="65"/>
      <c r="B267" s="19"/>
      <c r="C267" s="14"/>
      <c r="D267" s="14"/>
      <c r="E267" s="15"/>
      <c r="F267" s="15"/>
      <c r="G267" s="16"/>
      <c r="H267" s="63"/>
      <c r="I267" s="63"/>
      <c r="J267" s="63"/>
      <c r="K267" s="63"/>
      <c r="L267" s="63"/>
      <c r="M267" s="63"/>
      <c r="N267" s="63"/>
      <c r="O267" s="63"/>
      <c r="P267" s="63"/>
      <c r="Q267" s="18"/>
      <c r="R267" s="18"/>
    </row>
    <row r="268" spans="1:18" ht="15" x14ac:dyDescent="0.25">
      <c r="A268" s="65"/>
      <c r="B268" s="19"/>
      <c r="C268" s="18"/>
      <c r="D268" s="14"/>
      <c r="E268" s="15"/>
      <c r="F268" s="15"/>
      <c r="G268" s="16"/>
      <c r="H268" s="63"/>
      <c r="I268" s="63"/>
      <c r="J268" s="63"/>
      <c r="K268" s="63"/>
      <c r="L268" s="63"/>
      <c r="M268" s="63"/>
      <c r="N268" s="63"/>
      <c r="O268" s="63"/>
      <c r="P268" s="63"/>
      <c r="Q268" s="18"/>
      <c r="R268" s="18"/>
    </row>
    <row r="269" spans="1:18" ht="15" x14ac:dyDescent="0.25">
      <c r="A269" s="65"/>
      <c r="B269" s="19"/>
      <c r="C269" s="14"/>
      <c r="D269" s="14"/>
      <c r="E269" s="15"/>
      <c r="F269" s="15"/>
      <c r="G269" s="16"/>
      <c r="H269" s="63"/>
      <c r="I269" s="63"/>
      <c r="J269" s="63"/>
      <c r="K269" s="63"/>
      <c r="L269" s="63"/>
      <c r="M269" s="63"/>
      <c r="N269" s="63"/>
      <c r="O269" s="63"/>
      <c r="P269" s="63"/>
      <c r="Q269" s="18"/>
      <c r="R269" s="18"/>
    </row>
    <row r="270" spans="1:18" ht="15" x14ac:dyDescent="0.25">
      <c r="A270" s="65"/>
      <c r="B270" s="19"/>
      <c r="C270" s="14"/>
      <c r="D270" s="14"/>
      <c r="E270" s="15"/>
      <c r="F270" s="15"/>
      <c r="G270" s="16"/>
      <c r="H270" s="63"/>
      <c r="I270" s="63"/>
      <c r="J270" s="63"/>
      <c r="K270" s="63"/>
      <c r="L270" s="63"/>
      <c r="M270" s="63"/>
      <c r="N270" s="63"/>
      <c r="O270" s="63"/>
      <c r="P270" s="63"/>
      <c r="Q270" s="18"/>
      <c r="R270" s="18"/>
    </row>
    <row r="271" spans="1:18" ht="15" x14ac:dyDescent="0.25">
      <c r="A271" s="65"/>
      <c r="B271" s="19"/>
      <c r="C271" s="18"/>
      <c r="D271" s="14"/>
      <c r="E271" s="15"/>
      <c r="F271" s="15"/>
      <c r="G271" s="16"/>
      <c r="H271" s="63"/>
      <c r="I271" s="63"/>
      <c r="J271" s="63"/>
      <c r="K271" s="63"/>
      <c r="L271" s="63"/>
      <c r="M271" s="63"/>
      <c r="N271" s="63"/>
      <c r="O271" s="63"/>
      <c r="P271" s="63"/>
      <c r="Q271" s="18"/>
      <c r="R271" s="18"/>
    </row>
    <row r="272" spans="1:18" ht="15" x14ac:dyDescent="0.25">
      <c r="A272" s="65"/>
      <c r="B272" s="19"/>
      <c r="C272" s="18"/>
      <c r="D272" s="14"/>
      <c r="E272" s="15"/>
      <c r="F272" s="15"/>
      <c r="G272" s="16"/>
      <c r="H272" s="63"/>
      <c r="I272" s="63"/>
      <c r="J272" s="63"/>
      <c r="K272" s="63"/>
      <c r="L272" s="63"/>
      <c r="M272" s="63"/>
      <c r="N272" s="63"/>
      <c r="O272" s="63"/>
      <c r="P272" s="63"/>
      <c r="Q272" s="18"/>
      <c r="R272" s="18"/>
    </row>
    <row r="273" spans="1:18" ht="15" x14ac:dyDescent="0.25">
      <c r="A273" s="65"/>
      <c r="B273" s="19"/>
      <c r="C273" s="14"/>
      <c r="D273" s="14"/>
      <c r="E273" s="15"/>
      <c r="F273" s="15"/>
      <c r="G273" s="16"/>
      <c r="H273" s="63"/>
      <c r="I273" s="63"/>
      <c r="J273" s="63"/>
      <c r="K273" s="63"/>
      <c r="L273" s="63"/>
      <c r="M273" s="63"/>
      <c r="N273" s="63"/>
      <c r="O273" s="63"/>
      <c r="P273" s="63"/>
      <c r="Q273" s="18"/>
      <c r="R273" s="18"/>
    </row>
    <row r="274" spans="1:18" ht="15" x14ac:dyDescent="0.25">
      <c r="A274" s="65"/>
      <c r="B274" s="19"/>
      <c r="C274" s="14"/>
      <c r="D274" s="14"/>
      <c r="E274" s="15"/>
      <c r="F274" s="15"/>
      <c r="G274" s="16"/>
      <c r="H274" s="63"/>
      <c r="I274" s="63"/>
      <c r="J274" s="63"/>
      <c r="K274" s="63"/>
      <c r="L274" s="63"/>
      <c r="M274" s="63"/>
      <c r="N274" s="63"/>
      <c r="O274" s="63"/>
      <c r="P274" s="63"/>
      <c r="Q274" s="18"/>
      <c r="R274" s="18"/>
    </row>
    <row r="275" spans="1:18" ht="15" x14ac:dyDescent="0.25">
      <c r="A275" s="65"/>
      <c r="B275" s="19"/>
      <c r="C275" s="14"/>
      <c r="D275" s="14"/>
      <c r="E275" s="15"/>
      <c r="F275" s="15"/>
      <c r="G275" s="16"/>
      <c r="H275" s="63"/>
      <c r="I275" s="63"/>
      <c r="J275" s="63"/>
      <c r="K275" s="63"/>
      <c r="L275" s="63"/>
      <c r="M275" s="63"/>
      <c r="N275" s="63"/>
      <c r="O275" s="63"/>
      <c r="P275" s="63"/>
      <c r="Q275" s="18"/>
      <c r="R275" s="18"/>
    </row>
    <row r="276" spans="1:18" ht="15" x14ac:dyDescent="0.25">
      <c r="A276" s="65"/>
      <c r="B276" s="19"/>
      <c r="C276" s="18"/>
      <c r="D276" s="14"/>
      <c r="E276" s="15"/>
      <c r="F276" s="63"/>
      <c r="G276" s="16"/>
      <c r="H276" s="63"/>
      <c r="I276" s="63"/>
      <c r="J276" s="63"/>
      <c r="K276" s="63"/>
      <c r="L276" s="63"/>
      <c r="M276" s="63"/>
      <c r="N276" s="63"/>
      <c r="O276" s="63"/>
      <c r="P276" s="63"/>
      <c r="Q276" s="18"/>
      <c r="R276" s="18"/>
    </row>
    <row r="277" spans="1:18" ht="15" x14ac:dyDescent="0.25">
      <c r="A277" s="65"/>
      <c r="B277" s="19"/>
      <c r="C277" s="18"/>
      <c r="D277" s="14"/>
      <c r="E277" s="15"/>
      <c r="F277" s="15"/>
      <c r="G277" s="16"/>
      <c r="H277" s="63"/>
      <c r="I277" s="63"/>
      <c r="J277" s="63"/>
      <c r="K277" s="63"/>
      <c r="L277" s="63"/>
      <c r="M277" s="63"/>
      <c r="N277" s="63"/>
      <c r="O277" s="63"/>
      <c r="P277" s="63"/>
      <c r="Q277" s="18"/>
      <c r="R277" s="18"/>
    </row>
    <row r="278" spans="1:18" ht="15" x14ac:dyDescent="0.25">
      <c r="A278" s="65"/>
      <c r="B278" s="19"/>
      <c r="C278" s="14"/>
      <c r="D278" s="14"/>
      <c r="E278" s="15"/>
      <c r="F278" s="15"/>
      <c r="G278" s="16"/>
      <c r="H278" s="63"/>
      <c r="I278" s="63"/>
      <c r="J278" s="63"/>
      <c r="K278" s="63"/>
      <c r="L278" s="63"/>
      <c r="M278" s="63"/>
      <c r="N278" s="63"/>
      <c r="O278" s="63"/>
      <c r="P278" s="63"/>
      <c r="Q278" s="18"/>
      <c r="R278" s="18"/>
    </row>
    <row r="279" spans="1:18" ht="15" x14ac:dyDescent="0.25">
      <c r="A279" s="65"/>
      <c r="B279" s="19"/>
      <c r="C279" s="18"/>
      <c r="D279" s="14"/>
      <c r="E279" s="15"/>
      <c r="F279" s="15"/>
      <c r="G279" s="16"/>
      <c r="H279" s="63"/>
      <c r="I279" s="63"/>
      <c r="J279" s="63"/>
      <c r="K279" s="63"/>
      <c r="L279" s="63"/>
      <c r="M279" s="63"/>
      <c r="N279" s="63"/>
      <c r="O279" s="63"/>
      <c r="P279" s="63"/>
      <c r="Q279" s="18"/>
      <c r="R279" s="18"/>
    </row>
    <row r="280" spans="1:18" ht="15" x14ac:dyDescent="0.25">
      <c r="A280" s="65"/>
      <c r="B280" s="19"/>
      <c r="C280" s="18"/>
      <c r="D280" s="14"/>
      <c r="E280" s="15"/>
      <c r="F280" s="15"/>
      <c r="G280" s="16"/>
      <c r="H280" s="63"/>
      <c r="I280" s="63"/>
      <c r="J280" s="63"/>
      <c r="K280" s="63"/>
      <c r="L280" s="63"/>
      <c r="M280" s="63"/>
      <c r="N280" s="63"/>
      <c r="O280" s="63"/>
      <c r="P280" s="63"/>
      <c r="Q280" s="18"/>
      <c r="R280" s="18"/>
    </row>
    <row r="281" spans="1:18" ht="15" x14ac:dyDescent="0.25">
      <c r="A281" s="65"/>
      <c r="B281" s="19"/>
      <c r="C281" s="18"/>
      <c r="D281" s="14"/>
      <c r="E281" s="15"/>
      <c r="F281" s="15"/>
      <c r="G281" s="16"/>
      <c r="H281" s="63"/>
      <c r="I281" s="63"/>
      <c r="J281" s="63"/>
      <c r="K281" s="63"/>
      <c r="L281" s="63"/>
      <c r="M281" s="63"/>
      <c r="N281" s="63"/>
      <c r="O281" s="63"/>
      <c r="P281" s="63"/>
      <c r="Q281" s="18"/>
      <c r="R281" s="18"/>
    </row>
    <row r="282" spans="1:18" ht="15" x14ac:dyDescent="0.25">
      <c r="A282" s="65"/>
      <c r="B282" s="19"/>
      <c r="C282" s="18"/>
      <c r="D282" s="14"/>
      <c r="E282" s="15"/>
      <c r="F282" s="15"/>
      <c r="G282" s="16"/>
      <c r="H282" s="63"/>
      <c r="I282" s="63"/>
      <c r="J282" s="63"/>
      <c r="K282" s="63"/>
      <c r="L282" s="63"/>
      <c r="M282" s="63"/>
      <c r="N282" s="63"/>
      <c r="O282" s="63"/>
      <c r="P282" s="63"/>
      <c r="Q282" s="18"/>
      <c r="R282" s="18"/>
    </row>
    <row r="283" spans="1:18" ht="15" x14ac:dyDescent="0.25">
      <c r="A283" s="65"/>
      <c r="B283" s="19"/>
      <c r="C283" s="18"/>
      <c r="D283" s="14"/>
      <c r="E283" s="15"/>
      <c r="F283" s="15"/>
      <c r="G283" s="16"/>
      <c r="H283" s="63"/>
      <c r="I283" s="63"/>
      <c r="J283" s="63"/>
      <c r="K283" s="63"/>
      <c r="L283" s="63"/>
      <c r="M283" s="63"/>
      <c r="N283" s="63"/>
      <c r="O283" s="63"/>
      <c r="P283" s="63"/>
      <c r="Q283" s="18"/>
      <c r="R283" s="18"/>
    </row>
    <row r="284" spans="1:18" ht="15" x14ac:dyDescent="0.25">
      <c r="A284" s="65"/>
      <c r="B284" s="19"/>
      <c r="C284" s="18"/>
      <c r="D284" s="14"/>
      <c r="E284" s="15"/>
      <c r="F284" s="15"/>
      <c r="G284" s="16"/>
      <c r="H284" s="63"/>
      <c r="I284" s="63"/>
      <c r="J284" s="63"/>
      <c r="K284" s="63"/>
      <c r="L284" s="63"/>
      <c r="M284" s="63"/>
      <c r="N284" s="63"/>
      <c r="O284" s="63"/>
      <c r="P284" s="63"/>
      <c r="Q284" s="18"/>
      <c r="R284" s="18"/>
    </row>
    <row r="285" spans="1:18" ht="15" x14ac:dyDescent="0.25">
      <c r="A285" s="65"/>
      <c r="B285" s="19"/>
      <c r="C285" s="18"/>
      <c r="D285" s="14"/>
      <c r="E285" s="15"/>
      <c r="F285" s="15"/>
      <c r="G285" s="16"/>
      <c r="H285" s="63"/>
      <c r="I285" s="63"/>
      <c r="J285" s="63"/>
      <c r="K285" s="63"/>
      <c r="L285" s="63"/>
      <c r="M285" s="63"/>
      <c r="N285" s="63"/>
      <c r="O285" s="63"/>
      <c r="P285" s="63"/>
      <c r="Q285" s="18"/>
      <c r="R285" s="18"/>
    </row>
    <row r="286" spans="1:18" ht="15" x14ac:dyDescent="0.25">
      <c r="A286" s="65"/>
      <c r="B286" s="19"/>
      <c r="C286" s="18"/>
      <c r="D286" s="14"/>
      <c r="E286" s="15"/>
      <c r="F286" s="15"/>
      <c r="G286" s="16"/>
      <c r="H286" s="63"/>
      <c r="I286" s="63"/>
      <c r="J286" s="63"/>
      <c r="K286" s="63"/>
      <c r="L286" s="63"/>
      <c r="M286" s="63"/>
      <c r="N286" s="63"/>
      <c r="O286" s="63"/>
      <c r="P286" s="63"/>
      <c r="Q286" s="18"/>
      <c r="R286" s="18"/>
    </row>
    <row r="287" spans="1:18" ht="15" x14ac:dyDescent="0.25">
      <c r="A287" s="65"/>
      <c r="B287" s="19"/>
      <c r="C287" s="18"/>
      <c r="D287" s="14"/>
      <c r="E287" s="15"/>
      <c r="F287" s="15"/>
      <c r="G287" s="16"/>
      <c r="H287" s="63"/>
      <c r="I287" s="63"/>
      <c r="J287" s="63"/>
      <c r="K287" s="63"/>
      <c r="L287" s="63"/>
      <c r="M287" s="63"/>
      <c r="N287" s="63"/>
      <c r="O287" s="63"/>
      <c r="P287" s="63"/>
      <c r="Q287" s="18"/>
      <c r="R287" s="18"/>
    </row>
    <row r="288" spans="1:18" ht="15" x14ac:dyDescent="0.25">
      <c r="A288" s="65"/>
      <c r="B288" s="19"/>
      <c r="C288" s="14"/>
      <c r="D288" s="14"/>
      <c r="E288" s="15"/>
      <c r="F288" s="15"/>
      <c r="G288" s="16"/>
      <c r="H288" s="63"/>
      <c r="I288" s="63"/>
      <c r="J288" s="63"/>
      <c r="K288" s="63"/>
      <c r="L288" s="63"/>
      <c r="M288" s="63"/>
      <c r="N288" s="63"/>
      <c r="O288" s="63"/>
      <c r="P288" s="63"/>
      <c r="Q288" s="18"/>
      <c r="R288" s="18"/>
    </row>
    <row r="289" spans="1:18" ht="15" x14ac:dyDescent="0.25">
      <c r="A289" s="65"/>
      <c r="B289" s="19"/>
      <c r="C289" s="18"/>
      <c r="D289" s="14"/>
      <c r="E289" s="15"/>
      <c r="F289" s="15"/>
      <c r="G289" s="16"/>
      <c r="H289" s="63"/>
      <c r="I289" s="63"/>
      <c r="J289" s="63"/>
      <c r="K289" s="63"/>
      <c r="L289" s="63"/>
      <c r="M289" s="63"/>
      <c r="N289" s="63"/>
      <c r="O289" s="63"/>
      <c r="P289" s="63"/>
      <c r="Q289" s="18"/>
      <c r="R289" s="18"/>
    </row>
    <row r="290" spans="1:18" ht="15" x14ac:dyDescent="0.25">
      <c r="A290" s="65"/>
      <c r="B290" s="19"/>
      <c r="C290" s="18"/>
      <c r="D290" s="14"/>
      <c r="E290" s="15"/>
      <c r="F290" s="15"/>
      <c r="G290" s="16"/>
      <c r="H290" s="63"/>
      <c r="I290" s="63"/>
      <c r="J290" s="63"/>
      <c r="K290" s="63"/>
      <c r="L290" s="63"/>
      <c r="M290" s="63"/>
      <c r="N290" s="63"/>
      <c r="O290" s="63"/>
      <c r="P290" s="63"/>
      <c r="Q290" s="18"/>
      <c r="R290" s="18"/>
    </row>
    <row r="291" spans="1:18" ht="15" x14ac:dyDescent="0.25">
      <c r="A291" s="65"/>
      <c r="B291" s="19"/>
      <c r="C291" s="18"/>
      <c r="D291" s="14"/>
      <c r="E291" s="15"/>
      <c r="F291" s="15"/>
      <c r="G291" s="16"/>
      <c r="H291" s="63"/>
      <c r="I291" s="63"/>
      <c r="J291" s="63"/>
      <c r="K291" s="63"/>
      <c r="L291" s="63"/>
      <c r="M291" s="63"/>
      <c r="N291" s="63"/>
      <c r="O291" s="63"/>
      <c r="P291" s="63"/>
      <c r="Q291" s="18"/>
      <c r="R291" s="18"/>
    </row>
    <row r="292" spans="1:18" ht="15" x14ac:dyDescent="0.25">
      <c r="A292" s="66"/>
      <c r="B292" s="67"/>
      <c r="C292" s="69"/>
      <c r="D292" s="68"/>
      <c r="E292" s="15"/>
      <c r="F292" s="15"/>
      <c r="G292" s="16"/>
      <c r="H292" s="15"/>
      <c r="I292" s="15"/>
      <c r="J292" s="15"/>
      <c r="K292" s="15"/>
      <c r="L292" s="15"/>
      <c r="M292" s="15"/>
      <c r="N292" s="15"/>
      <c r="O292" s="15"/>
      <c r="P292" s="63"/>
      <c r="Q292" s="18"/>
      <c r="R292" s="18"/>
    </row>
    <row r="293" spans="1:18" ht="15" x14ac:dyDescent="0.25">
      <c r="A293" s="66"/>
      <c r="B293" s="67"/>
      <c r="C293" s="69"/>
      <c r="D293" s="68"/>
      <c r="E293" s="15"/>
      <c r="F293" s="15"/>
      <c r="G293" s="16"/>
      <c r="H293" s="15"/>
      <c r="I293" s="15"/>
      <c r="J293" s="15"/>
      <c r="K293" s="15"/>
      <c r="L293" s="15"/>
      <c r="M293" s="15"/>
      <c r="N293" s="15"/>
      <c r="O293" s="15"/>
      <c r="P293" s="63"/>
      <c r="Q293" s="18"/>
      <c r="R293" s="18"/>
    </row>
    <row r="294" spans="1:18" ht="15" x14ac:dyDescent="0.25">
      <c r="A294" s="66"/>
      <c r="B294" s="67"/>
      <c r="C294" s="69"/>
      <c r="D294" s="68"/>
      <c r="E294" s="15"/>
      <c r="F294" s="15"/>
      <c r="G294" s="16"/>
      <c r="H294" s="15"/>
      <c r="I294" s="15"/>
      <c r="J294" s="15"/>
      <c r="K294" s="15"/>
      <c r="L294" s="15"/>
      <c r="M294" s="15"/>
      <c r="N294" s="15"/>
      <c r="O294" s="15"/>
      <c r="P294" s="63"/>
      <c r="Q294" s="18"/>
      <c r="R294" s="18"/>
    </row>
    <row r="295" spans="1:18" ht="15" x14ac:dyDescent="0.25">
      <c r="A295" s="66"/>
      <c r="B295" s="67"/>
      <c r="C295" s="69"/>
      <c r="D295" s="68"/>
      <c r="E295" s="15"/>
      <c r="F295" s="15"/>
      <c r="G295" s="16"/>
      <c r="H295" s="15"/>
      <c r="I295" s="15"/>
      <c r="J295" s="15"/>
      <c r="K295" s="15"/>
      <c r="L295" s="15"/>
      <c r="M295" s="15"/>
      <c r="N295" s="15"/>
      <c r="O295" s="15"/>
      <c r="P295" s="63"/>
      <c r="Q295" s="18"/>
      <c r="R295" s="18"/>
    </row>
    <row r="296" spans="1:18" x14ac:dyDescent="0.2">
      <c r="A296" s="66"/>
      <c r="B296" s="67"/>
      <c r="C296" s="69"/>
      <c r="D296" s="68"/>
      <c r="E296" s="15"/>
      <c r="F296" s="15"/>
      <c r="G296" s="16"/>
      <c r="H296" s="15"/>
      <c r="I296" s="15"/>
      <c r="J296" s="15"/>
      <c r="K296" s="15"/>
      <c r="L296" s="15"/>
      <c r="M296" s="15"/>
      <c r="N296" s="15"/>
      <c r="O296" s="15"/>
      <c r="P296" s="15"/>
      <c r="Q296" s="69"/>
      <c r="R296" s="69"/>
    </row>
    <row r="297" spans="1:18" ht="15" x14ac:dyDescent="0.25">
      <c r="A297" s="66"/>
      <c r="B297" s="67"/>
      <c r="C297" s="69"/>
      <c r="D297" s="68"/>
      <c r="E297" s="15"/>
      <c r="F297" s="15"/>
      <c r="G297" s="16"/>
      <c r="H297" s="15"/>
      <c r="I297" s="15"/>
      <c r="J297" s="15"/>
      <c r="K297" s="15"/>
      <c r="L297" s="15"/>
      <c r="M297" s="15"/>
      <c r="N297" s="15"/>
      <c r="O297" s="15"/>
      <c r="P297" s="63"/>
      <c r="Q297" s="18"/>
      <c r="R297" s="18"/>
    </row>
    <row r="298" spans="1:18" ht="15" x14ac:dyDescent="0.25">
      <c r="A298" s="66"/>
      <c r="B298" s="67"/>
      <c r="C298" s="68"/>
      <c r="D298" s="68"/>
      <c r="E298" s="15"/>
      <c r="F298" s="15"/>
      <c r="G298" s="16"/>
      <c r="H298" s="15"/>
      <c r="I298" s="15"/>
      <c r="J298" s="15"/>
      <c r="K298" s="15"/>
      <c r="L298" s="15"/>
      <c r="M298" s="15"/>
      <c r="N298" s="63"/>
      <c r="O298" s="15"/>
      <c r="P298" s="63"/>
      <c r="Q298" s="18"/>
      <c r="R298" s="18"/>
    </row>
    <row r="299" spans="1:18" ht="15" x14ac:dyDescent="0.25">
      <c r="A299" s="66"/>
      <c r="B299" s="67"/>
      <c r="C299" s="69"/>
      <c r="D299" s="68"/>
      <c r="E299" s="15"/>
      <c r="F299" s="15"/>
      <c r="G299" s="16"/>
      <c r="H299" s="15"/>
      <c r="I299" s="15"/>
      <c r="J299" s="15"/>
      <c r="K299" s="15"/>
      <c r="L299" s="15"/>
      <c r="M299" s="15"/>
      <c r="N299" s="63"/>
      <c r="O299" s="15"/>
      <c r="P299" s="63"/>
      <c r="Q299" s="18"/>
      <c r="R299" s="18"/>
    </row>
    <row r="300" spans="1:18" ht="15" x14ac:dyDescent="0.25">
      <c r="A300" s="66"/>
      <c r="B300" s="67"/>
      <c r="C300" s="69"/>
      <c r="D300" s="68"/>
      <c r="E300" s="15"/>
      <c r="F300" s="15"/>
      <c r="G300" s="16"/>
      <c r="H300" s="15"/>
      <c r="I300" s="15"/>
      <c r="J300" s="15"/>
      <c r="K300" s="15"/>
      <c r="L300" s="15"/>
      <c r="M300" s="15"/>
      <c r="N300" s="63"/>
      <c r="O300" s="15"/>
      <c r="P300" s="63"/>
      <c r="Q300" s="18"/>
      <c r="R300" s="18"/>
    </row>
    <row r="301" spans="1:18" ht="15" x14ac:dyDescent="0.25">
      <c r="A301" s="66"/>
      <c r="B301" s="67"/>
      <c r="C301" s="69"/>
      <c r="D301" s="68"/>
      <c r="E301" s="15"/>
      <c r="F301" s="15"/>
      <c r="G301" s="16"/>
      <c r="H301" s="15"/>
      <c r="I301" s="15"/>
      <c r="J301" s="15"/>
      <c r="K301" s="15"/>
      <c r="L301" s="15"/>
      <c r="M301" s="15"/>
      <c r="N301" s="63"/>
      <c r="O301" s="15"/>
      <c r="P301" s="63"/>
      <c r="Q301" s="18"/>
      <c r="R301" s="18"/>
    </row>
    <row r="302" spans="1:18" ht="15" x14ac:dyDescent="0.25">
      <c r="A302" s="65"/>
      <c r="B302" s="19"/>
      <c r="C302" s="18"/>
      <c r="D302" s="14"/>
      <c r="E302" s="15"/>
      <c r="F302" s="15"/>
      <c r="G302" s="16"/>
      <c r="H302" s="63"/>
      <c r="I302" s="63"/>
      <c r="J302" s="63"/>
      <c r="K302" s="63"/>
      <c r="L302" s="63"/>
      <c r="M302" s="63"/>
      <c r="N302" s="63"/>
      <c r="O302" s="63"/>
      <c r="P302" s="63"/>
      <c r="Q302" s="18"/>
      <c r="R302" s="18"/>
    </row>
    <row r="303" spans="1:18" ht="15" x14ac:dyDescent="0.25">
      <c r="A303" s="65"/>
      <c r="B303" s="19"/>
      <c r="C303" s="18"/>
      <c r="D303" s="14"/>
      <c r="E303" s="15"/>
      <c r="F303" s="15"/>
      <c r="G303" s="16"/>
      <c r="H303" s="63"/>
      <c r="I303" s="63"/>
      <c r="J303" s="63"/>
      <c r="K303" s="63"/>
      <c r="L303" s="63"/>
      <c r="M303" s="63"/>
      <c r="N303" s="63"/>
      <c r="O303" s="63"/>
      <c r="P303" s="63"/>
      <c r="Q303" s="18"/>
      <c r="R303" s="18"/>
    </row>
    <row r="304" spans="1:18" ht="15" x14ac:dyDescent="0.25">
      <c r="A304" s="65"/>
      <c r="B304" s="19"/>
      <c r="C304" s="18"/>
      <c r="D304" s="14"/>
      <c r="E304" s="15"/>
      <c r="F304" s="15"/>
      <c r="G304" s="16"/>
      <c r="H304" s="63"/>
      <c r="I304" s="63"/>
      <c r="J304" s="63"/>
      <c r="K304" s="63"/>
      <c r="L304" s="63"/>
      <c r="M304" s="63"/>
      <c r="N304" s="63"/>
      <c r="O304" s="63"/>
      <c r="P304" s="63"/>
      <c r="Q304" s="18"/>
      <c r="R304" s="18"/>
    </row>
    <row r="305" spans="1:18" ht="15" x14ac:dyDescent="0.25">
      <c r="A305" s="65"/>
      <c r="B305" s="19"/>
      <c r="C305" s="18"/>
      <c r="D305" s="14"/>
      <c r="E305" s="15"/>
      <c r="F305" s="15"/>
      <c r="G305" s="16"/>
      <c r="H305" s="63"/>
      <c r="I305" s="63"/>
      <c r="J305" s="63"/>
      <c r="K305" s="63"/>
      <c r="L305" s="63"/>
      <c r="M305" s="63"/>
      <c r="N305" s="63"/>
      <c r="O305" s="63"/>
      <c r="P305" s="63"/>
      <c r="Q305" s="18"/>
      <c r="R305" s="18"/>
    </row>
    <row r="306" spans="1:18" ht="15" x14ac:dyDescent="0.25">
      <c r="A306" s="65"/>
      <c r="B306" s="19"/>
      <c r="C306" s="18"/>
      <c r="D306" s="14"/>
      <c r="E306" s="15"/>
      <c r="F306" s="15"/>
      <c r="G306" s="16"/>
      <c r="H306" s="63"/>
      <c r="I306" s="63"/>
      <c r="J306" s="63"/>
      <c r="K306" s="63"/>
      <c r="L306" s="63"/>
      <c r="M306" s="63"/>
      <c r="N306" s="63"/>
      <c r="O306" s="63"/>
      <c r="P306" s="63"/>
      <c r="Q306" s="18"/>
      <c r="R306" s="18"/>
    </row>
    <row r="307" spans="1:18" ht="15" x14ac:dyDescent="0.25">
      <c r="A307" s="65"/>
      <c r="B307" s="19"/>
      <c r="C307" s="14"/>
      <c r="D307" s="14"/>
      <c r="E307" s="15"/>
      <c r="F307" s="15"/>
      <c r="G307" s="16"/>
      <c r="H307" s="63"/>
      <c r="I307" s="63"/>
      <c r="J307" s="63"/>
      <c r="K307" s="63"/>
      <c r="L307" s="63"/>
      <c r="M307" s="63"/>
      <c r="N307" s="63"/>
      <c r="O307" s="63"/>
      <c r="P307" s="63"/>
      <c r="Q307" s="18"/>
      <c r="R307" s="18"/>
    </row>
    <row r="308" spans="1:18" ht="15" x14ac:dyDescent="0.25">
      <c r="A308" s="65"/>
      <c r="B308" s="19"/>
      <c r="C308" s="18"/>
      <c r="D308" s="14"/>
      <c r="E308" s="15"/>
      <c r="F308" s="15"/>
      <c r="G308" s="16"/>
      <c r="H308" s="63"/>
      <c r="I308" s="63"/>
      <c r="J308" s="63"/>
      <c r="K308" s="63"/>
      <c r="L308" s="63"/>
      <c r="M308" s="63"/>
      <c r="N308" s="63"/>
      <c r="O308" s="63"/>
      <c r="P308" s="63"/>
      <c r="Q308" s="18"/>
      <c r="R308" s="18"/>
    </row>
    <row r="309" spans="1:18" ht="15" x14ac:dyDescent="0.25">
      <c r="A309" s="65"/>
      <c r="B309" s="19"/>
      <c r="C309" s="18"/>
      <c r="D309" s="14"/>
      <c r="E309" s="15"/>
      <c r="F309" s="15"/>
      <c r="G309" s="16"/>
      <c r="H309" s="63"/>
      <c r="I309" s="63"/>
      <c r="J309" s="63"/>
      <c r="K309" s="63"/>
      <c r="L309" s="63"/>
      <c r="M309" s="63"/>
      <c r="N309" s="63"/>
      <c r="O309" s="63"/>
      <c r="P309" s="63"/>
      <c r="Q309" s="18"/>
      <c r="R309" s="18"/>
    </row>
    <row r="310" spans="1:18" ht="15" x14ac:dyDescent="0.25">
      <c r="A310" s="65"/>
      <c r="B310" s="19"/>
      <c r="C310" s="18"/>
      <c r="D310" s="14"/>
      <c r="E310" s="15"/>
      <c r="F310" s="15"/>
      <c r="G310" s="16"/>
      <c r="H310" s="63"/>
      <c r="I310" s="63"/>
      <c r="J310" s="63"/>
      <c r="K310" s="63"/>
      <c r="L310" s="63"/>
      <c r="M310" s="63"/>
      <c r="N310" s="63"/>
      <c r="O310" s="63"/>
      <c r="P310" s="63"/>
      <c r="Q310" s="18"/>
      <c r="R310" s="18"/>
    </row>
    <row r="311" spans="1:18" ht="15" x14ac:dyDescent="0.25">
      <c r="A311" s="65"/>
      <c r="B311" s="19"/>
      <c r="C311" s="18"/>
      <c r="D311" s="18"/>
      <c r="E311" s="15"/>
      <c r="F311" s="15"/>
      <c r="G311" s="16"/>
      <c r="H311" s="63"/>
      <c r="I311" s="63"/>
      <c r="J311" s="63"/>
      <c r="K311" s="63"/>
      <c r="L311" s="63"/>
      <c r="M311" s="63"/>
      <c r="N311" s="63"/>
      <c r="O311" s="63"/>
      <c r="P311" s="63"/>
      <c r="Q311" s="18"/>
      <c r="R311" s="18"/>
    </row>
    <row r="312" spans="1:18" ht="15" x14ac:dyDescent="0.25">
      <c r="A312" s="65"/>
      <c r="B312" s="19"/>
      <c r="C312" s="18"/>
      <c r="D312" s="14"/>
      <c r="E312" s="15"/>
      <c r="F312" s="15"/>
      <c r="G312" s="16"/>
      <c r="H312" s="63"/>
      <c r="I312" s="63"/>
      <c r="J312" s="63"/>
      <c r="K312" s="63"/>
      <c r="L312" s="63"/>
      <c r="M312" s="63"/>
      <c r="N312" s="63"/>
      <c r="O312" s="63"/>
      <c r="P312" s="63"/>
      <c r="Q312" s="18"/>
      <c r="R312" s="18"/>
    </row>
    <row r="313" spans="1:18" ht="15" x14ac:dyDescent="0.25">
      <c r="A313" s="65"/>
      <c r="B313" s="19"/>
      <c r="C313" s="14"/>
      <c r="D313" s="14"/>
      <c r="E313" s="15"/>
      <c r="F313" s="15"/>
      <c r="G313" s="16"/>
      <c r="H313" s="63"/>
      <c r="I313" s="63"/>
      <c r="J313" s="63"/>
      <c r="K313" s="63"/>
      <c r="L313" s="63"/>
      <c r="M313" s="63"/>
      <c r="N313" s="63"/>
      <c r="O313" s="63"/>
      <c r="P313" s="63"/>
      <c r="Q313" s="18"/>
      <c r="R313" s="18"/>
    </row>
    <row r="314" spans="1:18" ht="15" x14ac:dyDescent="0.25">
      <c r="A314" s="65"/>
      <c r="B314" s="19"/>
      <c r="C314" s="18"/>
      <c r="D314" s="14"/>
      <c r="E314" s="15"/>
      <c r="F314" s="15"/>
      <c r="G314" s="16"/>
      <c r="H314" s="63"/>
      <c r="I314" s="63"/>
      <c r="J314" s="63"/>
      <c r="K314" s="63"/>
      <c r="L314" s="63"/>
      <c r="M314" s="63"/>
      <c r="N314" s="63"/>
      <c r="O314" s="63"/>
      <c r="P314" s="63"/>
      <c r="Q314" s="18"/>
      <c r="R314" s="18"/>
    </row>
    <row r="315" spans="1:18" ht="15" x14ac:dyDescent="0.25">
      <c r="A315" s="65"/>
      <c r="B315" s="19"/>
      <c r="C315" s="18"/>
      <c r="D315" s="14"/>
      <c r="E315" s="15"/>
      <c r="F315" s="15"/>
      <c r="G315" s="16"/>
      <c r="H315" s="63"/>
      <c r="I315" s="63"/>
      <c r="J315" s="63"/>
      <c r="K315" s="63"/>
      <c r="L315" s="63"/>
      <c r="M315" s="63"/>
      <c r="N315" s="63"/>
      <c r="O315" s="63"/>
      <c r="P315" s="63"/>
      <c r="Q315" s="18"/>
      <c r="R315" s="18"/>
    </row>
    <row r="316" spans="1:18" ht="15" x14ac:dyDescent="0.25">
      <c r="A316" s="65"/>
      <c r="B316" s="19"/>
      <c r="C316" s="18"/>
      <c r="D316" s="14"/>
      <c r="E316" s="15"/>
      <c r="F316" s="15"/>
      <c r="G316" s="16"/>
      <c r="H316" s="63"/>
      <c r="I316" s="63"/>
      <c r="J316" s="63"/>
      <c r="K316" s="63"/>
      <c r="L316" s="63"/>
      <c r="M316" s="63"/>
      <c r="N316" s="63"/>
      <c r="O316" s="63"/>
      <c r="P316" s="63"/>
      <c r="Q316" s="18"/>
      <c r="R316" s="18"/>
    </row>
    <row r="317" spans="1:18" ht="15" x14ac:dyDescent="0.25">
      <c r="A317" s="65"/>
      <c r="B317" s="19"/>
      <c r="C317" s="18"/>
      <c r="D317" s="14"/>
      <c r="E317" s="15"/>
      <c r="F317" s="15"/>
      <c r="G317" s="16"/>
      <c r="H317" s="63"/>
      <c r="I317" s="63"/>
      <c r="J317" s="63"/>
      <c r="K317" s="63"/>
      <c r="L317" s="63"/>
      <c r="M317" s="63"/>
      <c r="N317" s="63"/>
      <c r="O317" s="63"/>
      <c r="P317" s="63"/>
      <c r="Q317" s="18"/>
      <c r="R317" s="18"/>
    </row>
    <row r="318" spans="1:18" ht="15" x14ac:dyDescent="0.25">
      <c r="A318" s="65"/>
      <c r="B318" s="19"/>
      <c r="C318" s="18"/>
      <c r="D318" s="14"/>
      <c r="E318" s="15"/>
      <c r="F318" s="15"/>
      <c r="G318" s="16"/>
      <c r="H318" s="63"/>
      <c r="I318" s="63"/>
      <c r="J318" s="63"/>
      <c r="K318" s="63"/>
      <c r="L318" s="63"/>
      <c r="M318" s="63"/>
      <c r="N318" s="63"/>
      <c r="O318" s="63"/>
      <c r="P318" s="63"/>
      <c r="Q318" s="18"/>
      <c r="R318" s="18"/>
    </row>
    <row r="319" spans="1:18" ht="15" x14ac:dyDescent="0.25">
      <c r="A319" s="65"/>
      <c r="B319" s="19"/>
      <c r="C319" s="18"/>
      <c r="D319" s="14"/>
      <c r="E319" s="15"/>
      <c r="F319" s="15"/>
      <c r="G319" s="16"/>
      <c r="H319" s="63"/>
      <c r="I319" s="63"/>
      <c r="J319" s="63"/>
      <c r="K319" s="63"/>
      <c r="L319" s="63"/>
      <c r="M319" s="63"/>
      <c r="N319" s="63"/>
      <c r="O319" s="15"/>
      <c r="P319" s="63"/>
      <c r="Q319" s="18"/>
      <c r="R319" s="18"/>
    </row>
    <row r="320" spans="1:18" ht="15" x14ac:dyDescent="0.25">
      <c r="A320" s="65"/>
      <c r="B320" s="19"/>
      <c r="C320" s="18"/>
      <c r="D320" s="14"/>
      <c r="E320" s="15"/>
      <c r="F320" s="15"/>
      <c r="G320" s="16"/>
      <c r="H320" s="63"/>
      <c r="I320" s="63"/>
      <c r="J320" s="63"/>
      <c r="K320" s="63"/>
      <c r="L320" s="63"/>
      <c r="M320" s="63"/>
      <c r="N320" s="63"/>
      <c r="O320" s="63"/>
      <c r="P320" s="63"/>
      <c r="Q320" s="18"/>
      <c r="R320" s="18"/>
    </row>
    <row r="321" spans="1:18" ht="15" x14ac:dyDescent="0.25">
      <c r="A321" s="65"/>
      <c r="B321" s="19"/>
      <c r="C321" s="18"/>
      <c r="D321" s="18"/>
      <c r="E321" s="15"/>
      <c r="F321" s="15"/>
      <c r="G321" s="16"/>
      <c r="H321" s="63"/>
      <c r="I321" s="63"/>
      <c r="J321" s="63"/>
      <c r="K321" s="63"/>
      <c r="L321" s="63"/>
      <c r="M321" s="63"/>
      <c r="N321" s="63"/>
      <c r="O321" s="63"/>
      <c r="P321" s="63"/>
      <c r="Q321" s="18"/>
      <c r="R321" s="18"/>
    </row>
    <row r="322" spans="1:18" ht="15" x14ac:dyDescent="0.25">
      <c r="A322" s="65"/>
      <c r="B322" s="19"/>
      <c r="C322" s="18"/>
      <c r="D322" s="14"/>
      <c r="E322" s="15"/>
      <c r="F322" s="15"/>
      <c r="G322" s="16"/>
      <c r="H322" s="63"/>
      <c r="I322" s="63"/>
      <c r="J322" s="63"/>
      <c r="K322" s="63"/>
      <c r="L322" s="63"/>
      <c r="M322" s="63"/>
      <c r="N322" s="63"/>
      <c r="O322" s="63"/>
      <c r="P322" s="63"/>
      <c r="Q322" s="18"/>
      <c r="R322" s="18"/>
    </row>
    <row r="323" spans="1:18" ht="15" x14ac:dyDescent="0.25">
      <c r="A323" s="65"/>
      <c r="B323" s="19"/>
      <c r="C323" s="18"/>
      <c r="D323" s="14"/>
      <c r="E323" s="15"/>
      <c r="F323" s="15"/>
      <c r="G323" s="16"/>
      <c r="H323" s="63"/>
      <c r="I323" s="63"/>
      <c r="J323" s="63"/>
      <c r="K323" s="63"/>
      <c r="L323" s="63"/>
      <c r="M323" s="63"/>
      <c r="N323" s="63"/>
      <c r="O323" s="63"/>
      <c r="P323" s="63"/>
      <c r="Q323" s="18"/>
      <c r="R323" s="18"/>
    </row>
    <row r="324" spans="1:18" ht="15" x14ac:dyDescent="0.25">
      <c r="A324" s="65"/>
      <c r="B324" s="19"/>
      <c r="C324" s="18"/>
      <c r="D324" s="14"/>
      <c r="E324" s="15"/>
      <c r="F324" s="15"/>
      <c r="G324" s="16"/>
      <c r="H324" s="63"/>
      <c r="I324" s="63"/>
      <c r="J324" s="63"/>
      <c r="K324" s="63"/>
      <c r="L324" s="63"/>
      <c r="M324" s="63"/>
      <c r="N324" s="63"/>
      <c r="O324" s="63"/>
      <c r="P324" s="63"/>
      <c r="Q324" s="18"/>
      <c r="R324" s="18"/>
    </row>
    <row r="325" spans="1:18" ht="15" x14ac:dyDescent="0.25">
      <c r="A325" s="65"/>
      <c r="B325" s="19"/>
      <c r="C325" s="18"/>
      <c r="D325" s="14"/>
      <c r="E325" s="15"/>
      <c r="F325" s="15"/>
      <c r="G325" s="16"/>
      <c r="H325" s="63"/>
      <c r="I325" s="63"/>
      <c r="J325" s="63"/>
      <c r="K325" s="63"/>
      <c r="L325" s="63"/>
      <c r="M325" s="63"/>
      <c r="N325" s="63"/>
      <c r="O325" s="63"/>
      <c r="P325" s="63"/>
      <c r="Q325" s="18"/>
      <c r="R325" s="18"/>
    </row>
    <row r="326" spans="1:18" ht="15" x14ac:dyDescent="0.25">
      <c r="A326" s="65"/>
      <c r="B326" s="19"/>
      <c r="C326" s="18"/>
      <c r="D326" s="14"/>
      <c r="E326" s="15"/>
      <c r="F326" s="15"/>
      <c r="G326" s="16"/>
      <c r="H326" s="63"/>
      <c r="I326" s="63"/>
      <c r="J326" s="63"/>
      <c r="K326" s="63"/>
      <c r="L326" s="63"/>
      <c r="M326" s="63"/>
      <c r="N326" s="63"/>
      <c r="O326" s="63"/>
      <c r="P326" s="63"/>
      <c r="Q326" s="18"/>
      <c r="R326" s="18"/>
    </row>
    <row r="327" spans="1:18" ht="15" x14ac:dyDescent="0.25">
      <c r="A327" s="65"/>
      <c r="B327" s="19"/>
      <c r="C327" s="18"/>
      <c r="D327" s="14"/>
      <c r="E327" s="15"/>
      <c r="F327" s="15"/>
      <c r="G327" s="16"/>
      <c r="H327" s="63"/>
      <c r="I327" s="63"/>
      <c r="J327" s="63"/>
      <c r="K327" s="63"/>
      <c r="L327" s="63"/>
      <c r="M327" s="63"/>
      <c r="N327" s="63"/>
      <c r="O327" s="63"/>
      <c r="P327" s="63"/>
      <c r="Q327" s="18"/>
      <c r="R327" s="18"/>
    </row>
    <row r="328" spans="1:18" ht="15" x14ac:dyDescent="0.25">
      <c r="A328" s="65"/>
      <c r="B328" s="19"/>
      <c r="C328" s="18"/>
      <c r="D328" s="14"/>
      <c r="E328" s="15"/>
      <c r="F328" s="15"/>
      <c r="G328" s="16"/>
      <c r="H328" s="63"/>
      <c r="I328" s="63"/>
      <c r="J328" s="63"/>
      <c r="K328" s="63"/>
      <c r="L328" s="63"/>
      <c r="M328" s="63"/>
      <c r="N328" s="63"/>
      <c r="O328" s="63"/>
      <c r="P328" s="63"/>
      <c r="Q328" s="18"/>
      <c r="R328" s="18"/>
    </row>
    <row r="329" spans="1:18" ht="15" x14ac:dyDescent="0.25">
      <c r="A329" s="65"/>
      <c r="B329" s="19"/>
      <c r="C329" s="18"/>
      <c r="D329" s="14"/>
      <c r="E329" s="15"/>
      <c r="F329" s="15"/>
      <c r="G329" s="16"/>
      <c r="H329" s="63"/>
      <c r="I329" s="63"/>
      <c r="J329" s="63"/>
      <c r="K329" s="63"/>
      <c r="L329" s="63"/>
      <c r="M329" s="63"/>
      <c r="N329" s="63"/>
      <c r="O329" s="63"/>
      <c r="P329" s="63"/>
      <c r="Q329" s="18"/>
      <c r="R329" s="18"/>
    </row>
    <row r="330" spans="1:18" ht="15" x14ac:dyDescent="0.25">
      <c r="A330" s="65"/>
      <c r="B330" s="19"/>
      <c r="C330" s="18"/>
      <c r="D330" s="14"/>
      <c r="E330" s="15"/>
      <c r="F330" s="15"/>
      <c r="G330" s="16"/>
      <c r="H330" s="63"/>
      <c r="I330" s="63"/>
      <c r="J330" s="63"/>
      <c r="K330" s="63"/>
      <c r="L330" s="63"/>
      <c r="M330" s="63"/>
      <c r="N330" s="63"/>
      <c r="O330" s="63"/>
      <c r="P330" s="63"/>
      <c r="Q330" s="18"/>
      <c r="R330" s="18"/>
    </row>
    <row r="331" spans="1:18" ht="15" x14ac:dyDescent="0.25">
      <c r="A331" s="65"/>
      <c r="B331" s="19"/>
      <c r="C331" s="18"/>
      <c r="D331" s="14"/>
      <c r="E331" s="15"/>
      <c r="F331" s="15"/>
      <c r="G331" s="16"/>
      <c r="H331" s="63"/>
      <c r="I331" s="63"/>
      <c r="J331" s="63"/>
      <c r="K331" s="63"/>
      <c r="L331" s="63"/>
      <c r="M331" s="63"/>
      <c r="N331" s="63"/>
      <c r="O331" s="63"/>
      <c r="P331" s="63"/>
      <c r="Q331" s="18"/>
      <c r="R331" s="18"/>
    </row>
    <row r="332" spans="1:18" ht="15" x14ac:dyDescent="0.25">
      <c r="A332" s="65"/>
      <c r="B332" s="19"/>
      <c r="C332" s="18"/>
      <c r="D332" s="14"/>
      <c r="E332" s="15"/>
      <c r="F332" s="15"/>
      <c r="G332" s="16"/>
      <c r="H332" s="63"/>
      <c r="I332" s="63"/>
      <c r="J332" s="63"/>
      <c r="K332" s="63"/>
      <c r="L332" s="63"/>
      <c r="M332" s="63"/>
      <c r="N332" s="63"/>
      <c r="O332" s="63"/>
      <c r="P332" s="63"/>
      <c r="Q332" s="18"/>
      <c r="R332" s="18"/>
    </row>
    <row r="333" spans="1:18" ht="15" x14ac:dyDescent="0.25">
      <c r="A333" s="65"/>
      <c r="B333" s="19"/>
      <c r="C333" s="18"/>
      <c r="D333" s="70"/>
      <c r="E333" s="15"/>
      <c r="F333" s="15"/>
      <c r="G333" s="16"/>
      <c r="H333" s="63"/>
      <c r="I333" s="63"/>
      <c r="J333" s="63"/>
      <c r="K333" s="63"/>
      <c r="L333" s="63"/>
      <c r="M333" s="63"/>
      <c r="N333" s="63"/>
      <c r="O333" s="63"/>
      <c r="P333" s="63"/>
      <c r="Q333" s="18"/>
      <c r="R333" s="18"/>
    </row>
    <row r="334" spans="1:18" ht="15" x14ac:dyDescent="0.25">
      <c r="A334" s="65"/>
      <c r="B334" s="19"/>
      <c r="C334" s="18"/>
      <c r="D334" s="14"/>
      <c r="E334" s="15"/>
      <c r="F334" s="15"/>
      <c r="G334" s="16"/>
      <c r="H334" s="15"/>
      <c r="I334" s="63"/>
      <c r="J334" s="63"/>
      <c r="K334" s="63"/>
      <c r="L334" s="63"/>
      <c r="M334" s="63"/>
      <c r="N334" s="63"/>
      <c r="O334" s="63"/>
      <c r="P334" s="63"/>
      <c r="Q334" s="18"/>
      <c r="R334" s="18"/>
    </row>
    <row r="335" spans="1:18" ht="15" x14ac:dyDescent="0.25">
      <c r="A335" s="65"/>
      <c r="B335" s="19"/>
      <c r="C335" s="18"/>
      <c r="D335" s="14"/>
      <c r="E335" s="15"/>
      <c r="F335" s="15"/>
      <c r="G335" s="16"/>
      <c r="H335" s="63"/>
      <c r="I335" s="63"/>
      <c r="J335" s="63"/>
      <c r="K335" s="63"/>
      <c r="L335" s="63"/>
      <c r="M335" s="63"/>
      <c r="N335" s="63"/>
      <c r="O335" s="63"/>
      <c r="P335" s="63"/>
      <c r="Q335" s="18"/>
      <c r="R335" s="18"/>
    </row>
    <row r="336" spans="1:18" ht="15" x14ac:dyDescent="0.25">
      <c r="A336" s="65"/>
      <c r="B336" s="19"/>
      <c r="C336" s="18"/>
      <c r="D336" s="14"/>
      <c r="E336" s="15"/>
      <c r="F336" s="15"/>
      <c r="G336" s="16"/>
      <c r="H336" s="63"/>
      <c r="I336" s="63"/>
      <c r="J336" s="63"/>
      <c r="K336" s="63"/>
      <c r="L336" s="63"/>
      <c r="M336" s="63"/>
      <c r="N336" s="63"/>
      <c r="O336" s="63"/>
      <c r="P336" s="63"/>
      <c r="Q336" s="18"/>
      <c r="R336" s="18"/>
    </row>
    <row r="337" spans="1:18" ht="15" x14ac:dyDescent="0.25">
      <c r="A337" s="65"/>
      <c r="B337" s="19"/>
      <c r="C337" s="18"/>
      <c r="D337" s="14"/>
      <c r="E337" s="15"/>
      <c r="F337" s="15"/>
      <c r="G337" s="16"/>
      <c r="H337" s="63"/>
      <c r="I337" s="63"/>
      <c r="J337" s="63"/>
      <c r="K337" s="63"/>
      <c r="L337" s="63"/>
      <c r="M337" s="63"/>
      <c r="N337" s="63"/>
      <c r="O337" s="63"/>
      <c r="P337" s="63"/>
      <c r="Q337" s="18"/>
      <c r="R337" s="18"/>
    </row>
    <row r="338" spans="1:18" ht="15" x14ac:dyDescent="0.25">
      <c r="A338" s="65"/>
      <c r="B338" s="19"/>
      <c r="C338" s="18"/>
      <c r="D338" s="14"/>
      <c r="E338" s="15"/>
      <c r="F338" s="15"/>
      <c r="G338" s="16"/>
      <c r="H338" s="63"/>
      <c r="I338" s="63"/>
      <c r="J338" s="63"/>
      <c r="K338" s="63"/>
      <c r="L338" s="63"/>
      <c r="M338" s="63"/>
      <c r="N338" s="63"/>
      <c r="O338" s="63"/>
      <c r="P338" s="63"/>
      <c r="Q338" s="18"/>
      <c r="R338" s="18"/>
    </row>
    <row r="339" spans="1:18" ht="15" x14ac:dyDescent="0.25">
      <c r="A339" s="65"/>
      <c r="B339" s="19"/>
      <c r="C339" s="18"/>
      <c r="D339" s="14"/>
      <c r="E339" s="15"/>
      <c r="F339" s="15"/>
      <c r="G339" s="16"/>
      <c r="H339" s="63"/>
      <c r="I339" s="63"/>
      <c r="J339" s="63"/>
      <c r="K339" s="63"/>
      <c r="L339" s="63"/>
      <c r="M339" s="63"/>
      <c r="N339" s="63"/>
      <c r="O339" s="63"/>
      <c r="P339" s="63"/>
      <c r="Q339" s="18"/>
      <c r="R339" s="18"/>
    </row>
    <row r="340" spans="1:18" ht="15" x14ac:dyDescent="0.25">
      <c r="A340" s="65"/>
      <c r="B340" s="19"/>
      <c r="C340" s="18"/>
      <c r="D340" s="14"/>
      <c r="E340" s="15"/>
      <c r="F340" s="15"/>
      <c r="G340" s="16"/>
      <c r="H340" s="63"/>
      <c r="I340" s="63"/>
      <c r="J340" s="63"/>
      <c r="K340" s="63"/>
      <c r="L340" s="63"/>
      <c r="M340" s="63"/>
      <c r="N340" s="63"/>
      <c r="O340" s="63"/>
      <c r="P340" s="63"/>
      <c r="Q340" s="18"/>
      <c r="R340" s="18"/>
    </row>
    <row r="341" spans="1:18" ht="15" x14ac:dyDescent="0.25">
      <c r="A341" s="65"/>
      <c r="B341" s="19"/>
      <c r="C341" s="18"/>
      <c r="D341" s="14"/>
      <c r="E341" s="15"/>
      <c r="F341" s="15"/>
      <c r="G341" s="16"/>
      <c r="H341" s="63"/>
      <c r="I341" s="63"/>
      <c r="J341" s="63"/>
      <c r="K341" s="63"/>
      <c r="L341" s="63"/>
      <c r="M341" s="63"/>
      <c r="N341" s="63"/>
      <c r="O341" s="63"/>
      <c r="P341" s="63"/>
      <c r="Q341" s="18"/>
      <c r="R341" s="18"/>
    </row>
    <row r="342" spans="1:18" ht="15" x14ac:dyDescent="0.25">
      <c r="A342" s="65"/>
      <c r="B342" s="19"/>
      <c r="C342" s="18"/>
      <c r="D342" s="14"/>
      <c r="E342" s="15"/>
      <c r="F342" s="15"/>
      <c r="G342" s="16"/>
      <c r="H342" s="63"/>
      <c r="I342" s="63"/>
      <c r="J342" s="63"/>
      <c r="K342" s="63"/>
      <c r="L342" s="63"/>
      <c r="M342" s="63"/>
      <c r="N342" s="63"/>
      <c r="O342" s="63"/>
      <c r="P342" s="63"/>
      <c r="Q342" s="18"/>
      <c r="R342" s="18"/>
    </row>
    <row r="343" spans="1:18" ht="15" x14ac:dyDescent="0.25">
      <c r="A343" s="65"/>
      <c r="B343" s="19"/>
      <c r="C343" s="71"/>
      <c r="D343" s="14"/>
      <c r="E343" s="15"/>
      <c r="F343" s="15"/>
      <c r="G343" s="16"/>
      <c r="H343" s="63"/>
      <c r="I343" s="63"/>
      <c r="J343" s="63"/>
      <c r="K343" s="63"/>
      <c r="L343" s="63"/>
      <c r="M343" s="63"/>
      <c r="N343" s="63"/>
      <c r="O343" s="63"/>
      <c r="P343" s="63"/>
      <c r="Q343" s="18"/>
      <c r="R343" s="18"/>
    </row>
    <row r="344" spans="1:18" ht="15" x14ac:dyDescent="0.25">
      <c r="A344" s="65"/>
      <c r="B344" s="19"/>
      <c r="C344" s="18"/>
      <c r="D344" s="14"/>
      <c r="E344" s="15"/>
      <c r="F344" s="15"/>
      <c r="G344" s="16"/>
      <c r="H344" s="15"/>
      <c r="I344" s="15"/>
      <c r="J344" s="15"/>
      <c r="K344" s="15"/>
      <c r="L344" s="15"/>
      <c r="M344" s="15"/>
      <c r="N344" s="63"/>
      <c r="O344" s="63"/>
      <c r="P344" s="63"/>
      <c r="Q344" s="18"/>
      <c r="R344" s="18"/>
    </row>
    <row r="345" spans="1:18" ht="15" x14ac:dyDescent="0.25">
      <c r="A345" s="65"/>
      <c r="B345" s="19"/>
      <c r="C345" s="18"/>
      <c r="D345" s="14"/>
      <c r="E345" s="15"/>
      <c r="F345" s="15"/>
      <c r="G345" s="16"/>
      <c r="H345" s="15"/>
      <c r="I345" s="15"/>
      <c r="J345" s="15"/>
      <c r="K345" s="15"/>
      <c r="L345" s="15"/>
      <c r="M345" s="15"/>
      <c r="N345" s="63"/>
      <c r="O345" s="15"/>
      <c r="P345" s="63"/>
      <c r="Q345" s="18"/>
      <c r="R345" s="18"/>
    </row>
    <row r="346" spans="1:18" ht="15" x14ac:dyDescent="0.25">
      <c r="A346" s="65"/>
      <c r="B346" s="19"/>
      <c r="C346" s="18"/>
      <c r="D346" s="14"/>
      <c r="E346" s="15"/>
      <c r="F346" s="15"/>
      <c r="G346" s="16"/>
      <c r="H346" s="63"/>
      <c r="I346" s="63"/>
      <c r="J346" s="63"/>
      <c r="K346" s="63"/>
      <c r="L346" s="63"/>
      <c r="M346" s="63"/>
      <c r="N346" s="63"/>
      <c r="O346" s="15"/>
      <c r="P346" s="63"/>
      <c r="Q346" s="18"/>
      <c r="R346" s="18"/>
    </row>
    <row r="347" spans="1:18" ht="15" x14ac:dyDescent="0.25">
      <c r="A347" s="65"/>
      <c r="B347" s="19"/>
      <c r="C347" s="18"/>
      <c r="D347" s="14"/>
      <c r="E347" s="15"/>
      <c r="F347" s="15"/>
      <c r="G347" s="16"/>
      <c r="H347" s="63"/>
      <c r="I347" s="63"/>
      <c r="J347" s="63"/>
      <c r="K347" s="63"/>
      <c r="L347" s="63"/>
      <c r="M347" s="63"/>
      <c r="N347" s="63"/>
      <c r="O347" s="63"/>
      <c r="P347" s="63"/>
      <c r="Q347" s="18"/>
      <c r="R347" s="18"/>
    </row>
    <row r="348" spans="1:18" ht="15" x14ac:dyDescent="0.25">
      <c r="A348" s="65"/>
      <c r="B348" s="19"/>
      <c r="C348" s="18"/>
      <c r="D348" s="14"/>
      <c r="E348" s="15"/>
      <c r="F348" s="15"/>
      <c r="G348" s="16"/>
      <c r="H348" s="63"/>
      <c r="I348" s="63"/>
      <c r="J348" s="63"/>
      <c r="K348" s="63"/>
      <c r="L348" s="63"/>
      <c r="M348" s="63"/>
      <c r="N348" s="63"/>
      <c r="O348" s="15"/>
      <c r="P348" s="63"/>
      <c r="Q348" s="18"/>
      <c r="R348" s="18"/>
    </row>
    <row r="349" spans="1:18" ht="15" x14ac:dyDescent="0.25">
      <c r="A349" s="65"/>
      <c r="B349" s="19"/>
      <c r="C349" s="18"/>
      <c r="D349" s="14"/>
      <c r="E349" s="15"/>
      <c r="F349" s="15"/>
      <c r="G349" s="16"/>
      <c r="H349" s="63"/>
      <c r="I349" s="63"/>
      <c r="J349" s="63"/>
      <c r="K349" s="63"/>
      <c r="L349" s="63"/>
      <c r="M349" s="63"/>
      <c r="N349" s="63"/>
      <c r="O349" s="63"/>
      <c r="P349" s="63"/>
      <c r="Q349" s="18"/>
      <c r="R349" s="18"/>
    </row>
    <row r="350" spans="1:18" ht="15" x14ac:dyDescent="0.25">
      <c r="A350" s="65"/>
      <c r="B350" s="19"/>
      <c r="C350" s="18"/>
      <c r="D350" s="14"/>
      <c r="E350" s="15"/>
      <c r="F350" s="15"/>
      <c r="G350" s="16"/>
      <c r="H350" s="63"/>
      <c r="I350" s="63"/>
      <c r="J350" s="63"/>
      <c r="K350" s="63"/>
      <c r="L350" s="63"/>
      <c r="M350" s="63"/>
      <c r="N350" s="63"/>
      <c r="O350" s="63"/>
      <c r="P350" s="63"/>
      <c r="Q350" s="18"/>
      <c r="R350" s="18"/>
    </row>
    <row r="351" spans="1:18" ht="15" x14ac:dyDescent="0.25">
      <c r="A351" s="65"/>
      <c r="B351" s="19"/>
      <c r="C351" s="18"/>
      <c r="D351" s="14"/>
      <c r="E351" s="15"/>
      <c r="F351" s="15"/>
      <c r="G351" s="16"/>
      <c r="H351" s="63"/>
      <c r="I351" s="63"/>
      <c r="J351" s="63"/>
      <c r="K351" s="63"/>
      <c r="L351" s="63"/>
      <c r="M351" s="63"/>
      <c r="N351" s="63"/>
      <c r="O351" s="63"/>
      <c r="P351" s="63"/>
      <c r="Q351" s="18"/>
      <c r="R351" s="18"/>
    </row>
    <row r="352" spans="1:18" ht="15" x14ac:dyDescent="0.25">
      <c r="A352" s="65"/>
      <c r="B352" s="19"/>
      <c r="C352" s="18"/>
      <c r="D352" s="14"/>
      <c r="E352" s="15"/>
      <c r="F352" s="15"/>
      <c r="G352" s="16"/>
      <c r="H352" s="63"/>
      <c r="I352" s="63"/>
      <c r="J352" s="63"/>
      <c r="K352" s="63"/>
      <c r="L352" s="63"/>
      <c r="M352" s="63"/>
      <c r="N352" s="63"/>
      <c r="O352" s="63"/>
      <c r="P352" s="63"/>
      <c r="Q352" s="18"/>
      <c r="R352" s="18"/>
    </row>
    <row r="353" spans="1:18" ht="15" x14ac:dyDescent="0.25">
      <c r="A353" s="65"/>
      <c r="B353" s="19"/>
      <c r="C353" s="18"/>
      <c r="D353" s="14"/>
      <c r="E353" s="15"/>
      <c r="F353" s="15"/>
      <c r="G353" s="16"/>
      <c r="H353" s="15"/>
      <c r="I353" s="63"/>
      <c r="J353" s="63"/>
      <c r="K353" s="63"/>
      <c r="L353" s="63"/>
      <c r="M353" s="63"/>
      <c r="N353" s="63"/>
      <c r="O353" s="63"/>
      <c r="P353" s="63"/>
      <c r="Q353" s="18"/>
      <c r="R353" s="18"/>
    </row>
    <row r="354" spans="1:18" ht="15" x14ac:dyDescent="0.25">
      <c r="A354" s="65"/>
      <c r="B354" s="19"/>
      <c r="C354" s="18"/>
      <c r="D354" s="14"/>
      <c r="E354" s="15"/>
      <c r="F354" s="15"/>
      <c r="G354" s="16"/>
      <c r="H354" s="63"/>
      <c r="I354" s="63"/>
      <c r="J354" s="63"/>
      <c r="K354" s="63"/>
      <c r="L354" s="63"/>
      <c r="M354" s="63"/>
      <c r="N354" s="63"/>
      <c r="O354" s="63"/>
      <c r="P354" s="63"/>
      <c r="Q354" s="18"/>
      <c r="R354" s="18"/>
    </row>
    <row r="355" spans="1:18" ht="15" x14ac:dyDescent="0.25">
      <c r="A355" s="65"/>
      <c r="B355" s="19"/>
      <c r="C355" s="18"/>
      <c r="D355" s="14"/>
      <c r="E355" s="15"/>
      <c r="F355" s="15"/>
      <c r="G355" s="16"/>
      <c r="H355" s="63"/>
      <c r="I355" s="63"/>
      <c r="J355" s="63"/>
      <c r="K355" s="63"/>
      <c r="L355" s="63"/>
      <c r="M355" s="63"/>
      <c r="N355" s="63"/>
      <c r="O355" s="63"/>
      <c r="P355" s="63"/>
      <c r="Q355" s="18"/>
      <c r="R355" s="18"/>
    </row>
    <row r="356" spans="1:18" ht="15" x14ac:dyDescent="0.25">
      <c r="A356" s="65"/>
      <c r="B356" s="19"/>
      <c r="C356" s="18"/>
      <c r="D356" s="14"/>
      <c r="E356" s="15"/>
      <c r="F356" s="15"/>
      <c r="G356" s="16"/>
      <c r="H356" s="63"/>
      <c r="I356" s="63"/>
      <c r="J356" s="63"/>
      <c r="K356" s="63"/>
      <c r="L356" s="63"/>
      <c r="M356" s="63"/>
      <c r="N356" s="63"/>
      <c r="O356" s="63"/>
      <c r="P356" s="63"/>
      <c r="Q356" s="18"/>
      <c r="R356" s="18"/>
    </row>
    <row r="357" spans="1:18" ht="15" x14ac:dyDescent="0.25">
      <c r="A357" s="65"/>
      <c r="B357" s="19"/>
      <c r="C357" s="18"/>
      <c r="D357" s="14"/>
      <c r="E357" s="15"/>
      <c r="F357" s="15"/>
      <c r="G357" s="16"/>
      <c r="H357" s="63"/>
      <c r="I357" s="63"/>
      <c r="J357" s="63"/>
      <c r="K357" s="63"/>
      <c r="L357" s="63"/>
      <c r="M357" s="63"/>
      <c r="N357" s="63"/>
      <c r="O357" s="63"/>
      <c r="P357" s="63"/>
      <c r="Q357" s="18"/>
      <c r="R357" s="18"/>
    </row>
    <row r="358" spans="1:18" ht="15" x14ac:dyDescent="0.25">
      <c r="A358" s="65"/>
      <c r="B358" s="19"/>
      <c r="C358" s="18"/>
      <c r="D358" s="14"/>
      <c r="E358" s="15"/>
      <c r="F358" s="15"/>
      <c r="G358" s="16"/>
      <c r="H358" s="63"/>
      <c r="I358" s="63"/>
      <c r="J358" s="63"/>
      <c r="K358" s="63"/>
      <c r="L358" s="63"/>
      <c r="M358" s="63"/>
      <c r="N358" s="63"/>
      <c r="O358" s="63"/>
      <c r="P358" s="63"/>
      <c r="Q358" s="18"/>
      <c r="R358" s="18"/>
    </row>
    <row r="359" spans="1:18" ht="15" x14ac:dyDescent="0.25">
      <c r="A359" s="65"/>
      <c r="B359" s="19"/>
      <c r="C359" s="18"/>
      <c r="D359" s="14"/>
      <c r="E359" s="15"/>
      <c r="F359" s="15"/>
      <c r="G359" s="16"/>
      <c r="H359" s="63"/>
      <c r="I359" s="63"/>
      <c r="J359" s="63"/>
      <c r="K359" s="63"/>
      <c r="L359" s="63"/>
      <c r="M359" s="63"/>
      <c r="N359" s="63"/>
      <c r="O359" s="63"/>
      <c r="P359" s="63"/>
      <c r="Q359" s="18"/>
      <c r="R359" s="18"/>
    </row>
    <row r="360" spans="1:18" ht="15" x14ac:dyDescent="0.25">
      <c r="A360" s="65"/>
      <c r="B360" s="19"/>
      <c r="C360" s="18"/>
      <c r="D360" s="14"/>
      <c r="E360" s="15"/>
      <c r="F360" s="15"/>
      <c r="G360" s="16"/>
      <c r="H360" s="63"/>
      <c r="I360" s="63"/>
      <c r="J360" s="63"/>
      <c r="K360" s="63"/>
      <c r="L360" s="63"/>
      <c r="M360" s="63"/>
      <c r="N360" s="63"/>
      <c r="O360" s="63"/>
      <c r="P360" s="63"/>
      <c r="Q360" s="18"/>
      <c r="R360" s="18"/>
    </row>
    <row r="361" spans="1:18" ht="15" x14ac:dyDescent="0.25">
      <c r="A361" s="65"/>
      <c r="B361" s="19"/>
      <c r="C361" s="18"/>
      <c r="D361" s="14"/>
      <c r="E361" s="15"/>
      <c r="F361" s="15"/>
      <c r="G361" s="16"/>
      <c r="H361" s="63"/>
      <c r="I361" s="63"/>
      <c r="J361" s="63"/>
      <c r="K361" s="63"/>
      <c r="L361" s="63"/>
      <c r="M361" s="63"/>
      <c r="N361" s="63"/>
      <c r="O361" s="63"/>
      <c r="P361" s="63"/>
      <c r="Q361" s="18"/>
      <c r="R361" s="18"/>
    </row>
    <row r="362" spans="1:18" ht="15" x14ac:dyDescent="0.25">
      <c r="A362" s="65"/>
      <c r="B362" s="19"/>
      <c r="C362" s="18"/>
      <c r="D362" s="14"/>
      <c r="E362" s="15"/>
      <c r="F362" s="15"/>
      <c r="G362" s="16"/>
      <c r="H362" s="63"/>
      <c r="I362" s="63"/>
      <c r="J362" s="63"/>
      <c r="K362" s="63"/>
      <c r="L362" s="63"/>
      <c r="M362" s="63"/>
      <c r="N362" s="63"/>
      <c r="O362" s="63"/>
      <c r="P362" s="63"/>
      <c r="Q362" s="18"/>
      <c r="R362" s="18"/>
    </row>
    <row r="363" spans="1:18" ht="15" x14ac:dyDescent="0.25">
      <c r="A363" s="65"/>
      <c r="B363" s="19"/>
      <c r="C363" s="18"/>
      <c r="D363" s="14"/>
      <c r="E363" s="15"/>
      <c r="F363" s="15"/>
      <c r="G363" s="16"/>
      <c r="H363" s="63"/>
      <c r="I363" s="63"/>
      <c r="J363" s="63"/>
      <c r="K363" s="63"/>
      <c r="L363" s="63"/>
      <c r="M363" s="63"/>
      <c r="N363" s="63"/>
      <c r="O363" s="63"/>
      <c r="P363" s="63"/>
      <c r="Q363" s="18"/>
      <c r="R363" s="18"/>
    </row>
    <row r="364" spans="1:18" ht="15" x14ac:dyDescent="0.25">
      <c r="A364" s="65"/>
      <c r="B364" s="19"/>
      <c r="C364" s="18"/>
      <c r="D364" s="14"/>
      <c r="E364" s="15"/>
      <c r="F364" s="15"/>
      <c r="G364" s="16"/>
      <c r="H364" s="63"/>
      <c r="I364" s="63"/>
      <c r="J364" s="63"/>
      <c r="K364" s="63"/>
      <c r="L364" s="63"/>
      <c r="M364" s="63"/>
      <c r="N364" s="63"/>
      <c r="O364" s="63"/>
      <c r="P364" s="63"/>
      <c r="Q364" s="18"/>
      <c r="R364" s="18"/>
    </row>
    <row r="365" spans="1:18" ht="15" x14ac:dyDescent="0.25">
      <c r="A365" s="65"/>
      <c r="B365" s="19"/>
      <c r="C365" s="18"/>
      <c r="D365" s="14"/>
      <c r="E365" s="15"/>
      <c r="F365" s="15"/>
      <c r="G365" s="16"/>
      <c r="H365" s="63"/>
      <c r="I365" s="63"/>
      <c r="J365" s="63"/>
      <c r="K365" s="63"/>
      <c r="L365" s="63"/>
      <c r="M365" s="63"/>
      <c r="N365" s="63"/>
      <c r="O365" s="15"/>
      <c r="P365" s="63"/>
      <c r="Q365" s="18"/>
      <c r="R365" s="18"/>
    </row>
    <row r="366" spans="1:18" ht="15" x14ac:dyDescent="0.25">
      <c r="A366" s="65"/>
      <c r="B366" s="19"/>
      <c r="C366" s="18"/>
      <c r="D366" s="14"/>
      <c r="E366" s="15"/>
      <c r="F366" s="15"/>
      <c r="G366" s="16"/>
      <c r="H366" s="63"/>
      <c r="I366" s="63"/>
      <c r="J366" s="63"/>
      <c r="K366" s="63"/>
      <c r="L366" s="63"/>
      <c r="M366" s="63"/>
      <c r="N366" s="63"/>
      <c r="O366" s="15"/>
      <c r="P366" s="63"/>
      <c r="Q366" s="18"/>
      <c r="R366" s="18"/>
    </row>
    <row r="367" spans="1:18" ht="15" x14ac:dyDescent="0.25">
      <c r="A367" s="65"/>
      <c r="B367" s="19"/>
      <c r="C367" s="18"/>
      <c r="D367" s="14"/>
      <c r="E367" s="15"/>
      <c r="F367" s="15"/>
      <c r="G367" s="16"/>
      <c r="H367" s="63"/>
      <c r="I367" s="63"/>
      <c r="J367" s="63"/>
      <c r="K367" s="63"/>
      <c r="L367" s="63"/>
      <c r="M367" s="63"/>
      <c r="N367" s="63"/>
      <c r="O367" s="15"/>
      <c r="P367" s="63"/>
      <c r="Q367" s="18"/>
      <c r="R367" s="18"/>
    </row>
    <row r="368" spans="1:18" ht="15" x14ac:dyDescent="0.25">
      <c r="A368" s="65"/>
      <c r="B368" s="19"/>
      <c r="C368" s="18"/>
      <c r="D368" s="14"/>
      <c r="E368" s="15"/>
      <c r="F368" s="15"/>
      <c r="G368" s="16"/>
      <c r="H368" s="15"/>
      <c r="I368" s="15"/>
      <c r="J368" s="15"/>
      <c r="K368" s="15"/>
      <c r="L368" s="15"/>
      <c r="M368" s="15"/>
      <c r="N368" s="63"/>
      <c r="O368" s="15"/>
      <c r="P368" s="63"/>
      <c r="Q368" s="18"/>
      <c r="R368" s="18"/>
    </row>
    <row r="369" spans="1:18" ht="15" x14ac:dyDescent="0.25">
      <c r="A369" s="65"/>
      <c r="B369" s="19"/>
      <c r="C369" s="18"/>
      <c r="D369" s="14"/>
      <c r="E369" s="15"/>
      <c r="F369" s="15"/>
      <c r="G369" s="16"/>
      <c r="H369" s="15"/>
      <c r="I369" s="63"/>
      <c r="J369" s="63"/>
      <c r="K369" s="63"/>
      <c r="L369" s="63"/>
      <c r="M369" s="63"/>
      <c r="N369" s="63"/>
      <c r="O369" s="15"/>
      <c r="P369" s="63"/>
      <c r="Q369" s="18"/>
      <c r="R369" s="18"/>
    </row>
    <row r="370" spans="1:18" ht="15" x14ac:dyDescent="0.25">
      <c r="A370" s="65"/>
      <c r="B370" s="19"/>
      <c r="C370" s="18"/>
      <c r="D370" s="14"/>
      <c r="E370" s="15"/>
      <c r="F370" s="15"/>
      <c r="G370" s="16"/>
      <c r="H370" s="15"/>
      <c r="I370" s="15"/>
      <c r="J370" s="15"/>
      <c r="K370" s="15"/>
      <c r="L370" s="15"/>
      <c r="M370" s="15"/>
      <c r="N370" s="63"/>
      <c r="O370" s="15"/>
      <c r="P370" s="63"/>
      <c r="Q370" s="18"/>
      <c r="R370" s="18"/>
    </row>
    <row r="371" spans="1:18" ht="15" x14ac:dyDescent="0.25">
      <c r="A371" s="65"/>
      <c r="B371" s="19"/>
      <c r="C371" s="18"/>
      <c r="D371" s="14"/>
      <c r="E371" s="15"/>
      <c r="F371" s="15"/>
      <c r="G371" s="16"/>
      <c r="H371" s="15"/>
      <c r="I371" s="15"/>
      <c r="J371" s="15"/>
      <c r="K371" s="15"/>
      <c r="L371" s="15"/>
      <c r="M371" s="15"/>
      <c r="N371" s="63"/>
      <c r="O371" s="15"/>
      <c r="P371" s="63"/>
      <c r="Q371" s="18"/>
      <c r="R371" s="18"/>
    </row>
    <row r="372" spans="1:18" ht="15" x14ac:dyDescent="0.25">
      <c r="A372" s="65"/>
      <c r="B372" s="19"/>
      <c r="C372" s="18"/>
      <c r="D372" s="14"/>
      <c r="E372" s="15"/>
      <c r="F372" s="16"/>
      <c r="G372" s="16"/>
      <c r="H372" s="15"/>
      <c r="I372" s="63"/>
      <c r="J372" s="63"/>
      <c r="K372" s="63"/>
      <c r="L372" s="63"/>
      <c r="M372" s="63"/>
      <c r="N372" s="63"/>
      <c r="O372" s="15"/>
      <c r="P372" s="63"/>
      <c r="Q372" s="18"/>
      <c r="R372" s="18"/>
    </row>
    <row r="373" spans="1:18" ht="15" x14ac:dyDescent="0.25">
      <c r="A373" s="65"/>
      <c r="B373" s="19"/>
      <c r="C373" s="18"/>
      <c r="D373" s="14"/>
      <c r="E373" s="15"/>
      <c r="F373" s="15"/>
      <c r="G373" s="16"/>
      <c r="H373" s="15"/>
      <c r="I373" s="15"/>
      <c r="J373" s="15"/>
      <c r="K373" s="15"/>
      <c r="L373" s="15"/>
      <c r="M373" s="15"/>
      <c r="N373" s="63"/>
      <c r="O373" s="15"/>
      <c r="P373" s="63"/>
      <c r="Q373" s="18"/>
      <c r="R373" s="18"/>
    </row>
    <row r="374" spans="1:18" ht="15" x14ac:dyDescent="0.25">
      <c r="A374" s="65"/>
      <c r="B374" s="19"/>
      <c r="C374" s="18"/>
      <c r="D374" s="14"/>
      <c r="E374" s="15"/>
      <c r="F374" s="15"/>
      <c r="G374" s="16"/>
      <c r="H374" s="63"/>
      <c r="I374" s="63"/>
      <c r="J374" s="63"/>
      <c r="K374" s="63"/>
      <c r="L374" s="63"/>
      <c r="M374" s="63"/>
      <c r="N374" s="63"/>
      <c r="O374" s="63"/>
      <c r="P374" s="63"/>
      <c r="Q374" s="18"/>
      <c r="R374" s="18"/>
    </row>
    <row r="375" spans="1:18" ht="15" x14ac:dyDescent="0.25">
      <c r="A375" s="65"/>
      <c r="B375" s="19"/>
      <c r="C375" s="18"/>
      <c r="D375" s="14"/>
      <c r="E375" s="15"/>
      <c r="F375" s="15"/>
      <c r="G375" s="16"/>
      <c r="H375" s="63"/>
      <c r="I375" s="63"/>
      <c r="J375" s="63"/>
      <c r="K375" s="63"/>
      <c r="L375" s="63"/>
      <c r="M375" s="63"/>
      <c r="N375" s="63"/>
      <c r="O375" s="63"/>
      <c r="P375" s="63"/>
      <c r="Q375" s="18"/>
      <c r="R375" s="18"/>
    </row>
    <row r="376" spans="1:18" ht="15" x14ac:dyDescent="0.25">
      <c r="A376" s="65"/>
      <c r="B376" s="19"/>
      <c r="C376" s="18"/>
      <c r="D376" s="14"/>
      <c r="E376" s="15"/>
      <c r="F376" s="15"/>
      <c r="G376" s="16"/>
      <c r="H376" s="63"/>
      <c r="I376" s="63"/>
      <c r="J376" s="63"/>
      <c r="K376" s="63"/>
      <c r="L376" s="63"/>
      <c r="M376" s="63"/>
      <c r="N376" s="63"/>
      <c r="O376" s="63"/>
      <c r="P376" s="63"/>
      <c r="Q376" s="18"/>
      <c r="R376" s="18"/>
    </row>
    <row r="377" spans="1:18" ht="15" x14ac:dyDescent="0.25">
      <c r="A377" s="65"/>
      <c r="B377" s="19"/>
      <c r="C377" s="18"/>
      <c r="D377" s="14"/>
      <c r="E377" s="15"/>
      <c r="F377" s="15"/>
      <c r="G377" s="16"/>
      <c r="H377" s="63"/>
      <c r="I377" s="63"/>
      <c r="J377" s="63"/>
      <c r="K377" s="63"/>
      <c r="L377" s="63"/>
      <c r="M377" s="63"/>
      <c r="N377" s="63"/>
      <c r="O377" s="63"/>
      <c r="P377" s="63"/>
      <c r="Q377" s="18"/>
      <c r="R377" s="18"/>
    </row>
    <row r="378" spans="1:18" ht="15" x14ac:dyDescent="0.25">
      <c r="A378" s="65"/>
      <c r="B378" s="19"/>
      <c r="C378" s="18"/>
      <c r="D378" s="14"/>
      <c r="E378" s="15"/>
      <c r="F378" s="15"/>
      <c r="G378" s="16"/>
      <c r="H378" s="63"/>
      <c r="I378" s="63"/>
      <c r="J378" s="63"/>
      <c r="K378" s="63"/>
      <c r="L378" s="63"/>
      <c r="M378" s="63"/>
      <c r="N378" s="63"/>
      <c r="O378" s="63"/>
      <c r="P378" s="63"/>
      <c r="Q378" s="18"/>
      <c r="R378" s="18"/>
    </row>
    <row r="379" spans="1:18" ht="15" x14ac:dyDescent="0.25">
      <c r="A379" s="65"/>
      <c r="B379" s="19"/>
      <c r="C379" s="18"/>
      <c r="D379" s="14"/>
      <c r="E379" s="15"/>
      <c r="F379" s="15"/>
      <c r="G379" s="16"/>
      <c r="H379" s="63"/>
      <c r="I379" s="63"/>
      <c r="J379" s="63"/>
      <c r="K379" s="63"/>
      <c r="L379" s="63"/>
      <c r="M379" s="63"/>
      <c r="N379" s="63"/>
      <c r="O379" s="63"/>
      <c r="P379" s="63"/>
      <c r="Q379" s="18"/>
      <c r="R379" s="18"/>
    </row>
    <row r="380" spans="1:18" ht="15" x14ac:dyDescent="0.25">
      <c r="A380" s="65"/>
      <c r="B380" s="19"/>
      <c r="C380" s="18"/>
      <c r="D380" s="14"/>
      <c r="E380" s="15"/>
      <c r="F380" s="15"/>
      <c r="G380" s="16"/>
      <c r="H380" s="15"/>
      <c r="I380" s="15"/>
      <c r="J380" s="15"/>
      <c r="K380" s="15"/>
      <c r="L380" s="15"/>
      <c r="M380" s="15"/>
      <c r="N380" s="63"/>
      <c r="O380" s="15"/>
      <c r="P380" s="63"/>
      <c r="Q380" s="18"/>
      <c r="R380" s="18"/>
    </row>
    <row r="381" spans="1:18" ht="15" x14ac:dyDescent="0.25">
      <c r="A381" s="65"/>
      <c r="B381" s="19"/>
      <c r="C381" s="18"/>
      <c r="D381" s="14"/>
      <c r="E381" s="15"/>
      <c r="F381" s="15"/>
      <c r="G381" s="16"/>
      <c r="H381" s="15"/>
      <c r="I381" s="63"/>
      <c r="J381" s="63"/>
      <c r="K381" s="63"/>
      <c r="L381" s="63"/>
      <c r="M381" s="63"/>
      <c r="N381" s="63"/>
      <c r="O381" s="15"/>
      <c r="P381" s="63"/>
      <c r="Q381" s="18"/>
      <c r="R381" s="18"/>
    </row>
    <row r="382" spans="1:18" ht="15" x14ac:dyDescent="0.25">
      <c r="A382" s="65"/>
      <c r="B382" s="19"/>
      <c r="C382" s="18"/>
      <c r="D382" s="14"/>
      <c r="E382" s="15"/>
      <c r="F382" s="15"/>
      <c r="G382" s="16"/>
      <c r="H382" s="15"/>
      <c r="I382" s="63"/>
      <c r="J382" s="63"/>
      <c r="K382" s="63"/>
      <c r="L382" s="63"/>
      <c r="M382" s="63"/>
      <c r="N382" s="63"/>
      <c r="O382" s="15"/>
      <c r="P382" s="63"/>
      <c r="Q382" s="18"/>
      <c r="R382" s="18"/>
    </row>
    <row r="383" spans="1:18" ht="15" x14ac:dyDescent="0.25">
      <c r="A383" s="65"/>
      <c r="B383" s="19"/>
      <c r="C383" s="18"/>
      <c r="D383" s="14"/>
      <c r="E383" s="15"/>
      <c r="F383" s="15"/>
      <c r="G383" s="16"/>
      <c r="H383" s="15"/>
      <c r="I383" s="63"/>
      <c r="J383" s="63"/>
      <c r="K383" s="63"/>
      <c r="L383" s="63"/>
      <c r="M383" s="63"/>
      <c r="N383" s="63"/>
      <c r="O383" s="15"/>
      <c r="P383" s="63"/>
      <c r="Q383" s="18"/>
      <c r="R383" s="18"/>
    </row>
    <row r="384" spans="1:18" ht="15" x14ac:dyDescent="0.25">
      <c r="A384" s="65"/>
      <c r="B384" s="19"/>
      <c r="C384" s="18"/>
      <c r="D384" s="14"/>
      <c r="E384" s="15"/>
      <c r="F384" s="15"/>
      <c r="G384" s="16"/>
      <c r="H384" s="15"/>
      <c r="I384" s="63"/>
      <c r="J384" s="63"/>
      <c r="K384" s="63"/>
      <c r="L384" s="63"/>
      <c r="M384" s="63"/>
      <c r="N384" s="63"/>
      <c r="O384" s="15"/>
      <c r="P384" s="63"/>
      <c r="Q384" s="18"/>
      <c r="R384" s="18"/>
    </row>
    <row r="385" spans="1:18" ht="15" x14ac:dyDescent="0.25">
      <c r="A385" s="65"/>
      <c r="B385" s="19"/>
      <c r="C385" s="18"/>
      <c r="D385" s="14"/>
      <c r="E385" s="15"/>
      <c r="F385" s="15"/>
      <c r="G385" s="16"/>
      <c r="H385" s="63"/>
      <c r="I385" s="63"/>
      <c r="J385" s="63"/>
      <c r="K385" s="63"/>
      <c r="L385" s="63"/>
      <c r="M385" s="63"/>
      <c r="N385" s="63"/>
      <c r="O385" s="15"/>
      <c r="P385" s="63"/>
      <c r="Q385" s="18"/>
      <c r="R385" s="18"/>
    </row>
    <row r="386" spans="1:18" ht="15" x14ac:dyDescent="0.25">
      <c r="A386" s="65"/>
      <c r="B386" s="19"/>
      <c r="C386" s="18"/>
      <c r="D386" s="14"/>
      <c r="E386" s="15"/>
      <c r="F386" s="15"/>
      <c r="G386" s="16"/>
      <c r="H386" s="63"/>
      <c r="I386" s="63"/>
      <c r="J386" s="63"/>
      <c r="K386" s="63"/>
      <c r="L386" s="63"/>
      <c r="M386" s="63"/>
      <c r="N386" s="63"/>
      <c r="O386" s="15"/>
      <c r="P386" s="63"/>
      <c r="Q386" s="18"/>
      <c r="R386" s="18"/>
    </row>
    <row r="387" spans="1:18" ht="15" x14ac:dyDescent="0.25">
      <c r="A387" s="65"/>
      <c r="B387" s="19"/>
      <c r="C387" s="18"/>
      <c r="D387" s="14"/>
      <c r="E387" s="15"/>
      <c r="F387" s="15"/>
      <c r="G387" s="16"/>
      <c r="H387" s="63"/>
      <c r="I387" s="63"/>
      <c r="J387" s="63"/>
      <c r="K387" s="63"/>
      <c r="L387" s="63"/>
      <c r="M387" s="63"/>
      <c r="N387" s="63"/>
      <c r="O387" s="63"/>
      <c r="P387" s="63"/>
      <c r="Q387" s="18"/>
      <c r="R387" s="18"/>
    </row>
    <row r="388" spans="1:18" ht="15" x14ac:dyDescent="0.25">
      <c r="A388" s="65"/>
      <c r="B388" s="19"/>
      <c r="C388" s="18"/>
      <c r="D388" s="14"/>
      <c r="E388" s="15"/>
      <c r="F388" s="15"/>
      <c r="G388" s="16"/>
      <c r="H388" s="63"/>
      <c r="I388" s="63"/>
      <c r="J388" s="63"/>
      <c r="K388" s="63"/>
      <c r="L388" s="63"/>
      <c r="M388" s="63"/>
      <c r="N388" s="63"/>
      <c r="O388" s="63"/>
      <c r="P388" s="63"/>
      <c r="Q388" s="18"/>
      <c r="R388" s="18"/>
    </row>
    <row r="389" spans="1:18" ht="15" x14ac:dyDescent="0.25">
      <c r="A389" s="65"/>
      <c r="B389" s="19"/>
      <c r="C389" s="18"/>
      <c r="D389" s="14"/>
      <c r="E389" s="15"/>
      <c r="F389" s="15"/>
      <c r="G389" s="16"/>
      <c r="H389" s="63"/>
      <c r="I389" s="63"/>
      <c r="J389" s="63"/>
      <c r="K389" s="63"/>
      <c r="L389" s="63"/>
      <c r="M389" s="63"/>
      <c r="N389" s="63"/>
      <c r="O389" s="63"/>
      <c r="P389" s="63"/>
      <c r="Q389" s="18"/>
      <c r="R389" s="18"/>
    </row>
    <row r="390" spans="1:18" ht="15" x14ac:dyDescent="0.25">
      <c r="A390" s="65"/>
      <c r="B390" s="19"/>
      <c r="C390" s="18"/>
      <c r="D390" s="14"/>
      <c r="E390" s="15"/>
      <c r="F390" s="15"/>
      <c r="G390" s="16"/>
      <c r="H390" s="63"/>
      <c r="I390" s="63"/>
      <c r="J390" s="63"/>
      <c r="K390" s="63"/>
      <c r="L390" s="63"/>
      <c r="M390" s="63"/>
      <c r="N390" s="63"/>
      <c r="O390" s="63"/>
      <c r="P390" s="63"/>
      <c r="Q390" s="18"/>
      <c r="R390" s="18"/>
    </row>
    <row r="391" spans="1:18" ht="15" x14ac:dyDescent="0.25">
      <c r="A391" s="65"/>
      <c r="B391" s="19"/>
      <c r="C391" s="18"/>
      <c r="D391" s="14"/>
      <c r="E391" s="15"/>
      <c r="F391" s="15"/>
      <c r="G391" s="16"/>
      <c r="H391" s="63"/>
      <c r="I391" s="63"/>
      <c r="J391" s="63"/>
      <c r="K391" s="63"/>
      <c r="L391" s="63"/>
      <c r="M391" s="63"/>
      <c r="N391" s="63"/>
      <c r="O391" s="63"/>
      <c r="P391" s="63"/>
      <c r="Q391" s="18"/>
      <c r="R391" s="18"/>
    </row>
    <row r="392" spans="1:18" ht="15" x14ac:dyDescent="0.25">
      <c r="A392" s="65"/>
      <c r="B392" s="19"/>
      <c r="C392" s="18"/>
      <c r="D392" s="14"/>
      <c r="E392" s="15"/>
      <c r="F392" s="15"/>
      <c r="G392" s="16"/>
      <c r="H392" s="63"/>
      <c r="I392" s="63"/>
      <c r="J392" s="63"/>
      <c r="K392" s="63"/>
      <c r="L392" s="63"/>
      <c r="M392" s="63"/>
      <c r="N392" s="63"/>
      <c r="O392" s="63"/>
      <c r="P392" s="63"/>
      <c r="Q392" s="18"/>
      <c r="R392" s="18"/>
    </row>
    <row r="393" spans="1:18" ht="15" x14ac:dyDescent="0.25">
      <c r="A393" s="65"/>
      <c r="B393" s="19"/>
      <c r="C393" s="18"/>
      <c r="D393" s="14"/>
      <c r="E393" s="15"/>
      <c r="F393" s="15"/>
      <c r="G393" s="16"/>
      <c r="H393" s="63"/>
      <c r="I393" s="63"/>
      <c r="J393" s="63"/>
      <c r="K393" s="63"/>
      <c r="L393" s="63"/>
      <c r="M393" s="63"/>
      <c r="N393" s="63"/>
      <c r="O393" s="63"/>
      <c r="P393" s="63"/>
      <c r="Q393" s="18"/>
      <c r="R393" s="18"/>
    </row>
    <row r="394" spans="1:18" ht="15" x14ac:dyDescent="0.25">
      <c r="A394" s="65"/>
      <c r="B394" s="19"/>
      <c r="C394" s="18"/>
      <c r="D394" s="14"/>
      <c r="E394" s="15"/>
      <c r="F394" s="15"/>
      <c r="G394" s="16"/>
      <c r="H394" s="63"/>
      <c r="I394" s="63"/>
      <c r="J394" s="63"/>
      <c r="K394" s="63"/>
      <c r="L394" s="63"/>
      <c r="M394" s="63"/>
      <c r="N394" s="63"/>
      <c r="O394" s="63"/>
      <c r="P394" s="63"/>
      <c r="Q394" s="18"/>
      <c r="R394" s="18"/>
    </row>
    <row r="395" spans="1:18" ht="15" x14ac:dyDescent="0.25">
      <c r="A395" s="65"/>
      <c r="B395" s="19"/>
      <c r="C395" s="18"/>
      <c r="D395" s="14"/>
      <c r="E395" s="15"/>
      <c r="F395" s="15"/>
      <c r="G395" s="16"/>
      <c r="H395" s="15"/>
      <c r="I395" s="63"/>
      <c r="J395" s="63"/>
      <c r="K395" s="63"/>
      <c r="L395" s="63"/>
      <c r="M395" s="63"/>
      <c r="N395" s="63"/>
      <c r="O395" s="15"/>
      <c r="P395" s="63"/>
      <c r="Q395" s="18"/>
      <c r="R395" s="18"/>
    </row>
    <row r="396" spans="1:18" ht="15" x14ac:dyDescent="0.25">
      <c r="A396" s="65"/>
      <c r="B396" s="19"/>
      <c r="C396" s="18"/>
      <c r="D396" s="14"/>
      <c r="E396" s="15"/>
      <c r="F396" s="15"/>
      <c r="G396" s="16"/>
      <c r="H396" s="15"/>
      <c r="I396" s="63"/>
      <c r="J396" s="63"/>
      <c r="K396" s="63"/>
      <c r="L396" s="63"/>
      <c r="M396" s="63"/>
      <c r="N396" s="63"/>
      <c r="O396" s="15"/>
      <c r="P396" s="63"/>
      <c r="Q396" s="18"/>
      <c r="R396" s="18"/>
    </row>
    <row r="397" spans="1:18" ht="15" x14ac:dyDescent="0.25">
      <c r="A397" s="65"/>
      <c r="B397" s="19"/>
      <c r="C397" s="18"/>
      <c r="D397" s="14"/>
      <c r="E397" s="15"/>
      <c r="F397" s="15"/>
      <c r="G397" s="16"/>
      <c r="H397" s="15"/>
      <c r="I397" s="63"/>
      <c r="J397" s="63"/>
      <c r="K397" s="63"/>
      <c r="L397" s="63"/>
      <c r="M397" s="63"/>
      <c r="N397" s="63"/>
      <c r="O397" s="15"/>
      <c r="P397" s="63"/>
      <c r="Q397" s="18"/>
      <c r="R397" s="18"/>
    </row>
    <row r="398" spans="1:18" ht="15" x14ac:dyDescent="0.25">
      <c r="A398" s="65"/>
      <c r="B398" s="19"/>
      <c r="C398" s="18"/>
      <c r="D398" s="14"/>
      <c r="E398" s="15"/>
      <c r="F398" s="15"/>
      <c r="G398" s="16"/>
      <c r="H398" s="15"/>
      <c r="I398" s="63"/>
      <c r="J398" s="63"/>
      <c r="K398" s="63"/>
      <c r="L398" s="63"/>
      <c r="M398" s="63"/>
      <c r="N398" s="63"/>
      <c r="O398" s="15"/>
      <c r="P398" s="63"/>
      <c r="Q398" s="18"/>
      <c r="R398" s="18"/>
    </row>
    <row r="399" spans="1:18" ht="15" x14ac:dyDescent="0.25">
      <c r="A399" s="65"/>
      <c r="B399" s="19"/>
      <c r="C399" s="18"/>
      <c r="D399" s="14"/>
      <c r="E399" s="15"/>
      <c r="F399" s="15"/>
      <c r="G399" s="16"/>
      <c r="H399" s="63"/>
      <c r="I399" s="63"/>
      <c r="J399" s="63"/>
      <c r="K399" s="63"/>
      <c r="L399" s="63"/>
      <c r="M399" s="63"/>
      <c r="N399" s="63"/>
      <c r="O399" s="63"/>
      <c r="P399" s="63"/>
      <c r="Q399" s="18"/>
      <c r="R399" s="18"/>
    </row>
    <row r="400" spans="1:18" ht="15" x14ac:dyDescent="0.25">
      <c r="A400" s="65"/>
      <c r="B400" s="19"/>
      <c r="C400" s="18"/>
      <c r="D400" s="14"/>
      <c r="E400" s="15"/>
      <c r="F400" s="15"/>
      <c r="G400" s="16"/>
      <c r="H400" s="63"/>
      <c r="I400" s="63"/>
      <c r="J400" s="63"/>
      <c r="K400" s="63"/>
      <c r="L400" s="63"/>
      <c r="M400" s="63"/>
      <c r="N400" s="63"/>
      <c r="O400" s="63"/>
      <c r="P400" s="63"/>
      <c r="Q400" s="18"/>
      <c r="R400" s="18"/>
    </row>
    <row r="401" spans="1:18" ht="15" x14ac:dyDescent="0.25">
      <c r="A401" s="65"/>
      <c r="B401" s="19"/>
      <c r="C401" s="18"/>
      <c r="D401" s="14"/>
      <c r="E401" s="15"/>
      <c r="F401" s="15"/>
      <c r="G401" s="16"/>
      <c r="H401" s="63"/>
      <c r="I401" s="63"/>
      <c r="J401" s="63"/>
      <c r="K401" s="63"/>
      <c r="L401" s="63"/>
      <c r="M401" s="63"/>
      <c r="N401" s="63"/>
      <c r="O401" s="63"/>
      <c r="P401" s="63"/>
      <c r="Q401" s="18"/>
      <c r="R401" s="18"/>
    </row>
    <row r="402" spans="1:18" ht="15" x14ac:dyDescent="0.25">
      <c r="A402" s="65"/>
      <c r="B402" s="19"/>
      <c r="C402" s="18"/>
      <c r="D402" s="14"/>
      <c r="E402" s="15"/>
      <c r="F402" s="15"/>
      <c r="G402" s="16"/>
      <c r="H402" s="63"/>
      <c r="I402" s="63"/>
      <c r="J402" s="63"/>
      <c r="K402" s="63"/>
      <c r="L402" s="63"/>
      <c r="M402" s="63"/>
      <c r="N402" s="63"/>
      <c r="O402" s="63"/>
      <c r="P402" s="63"/>
      <c r="Q402" s="18"/>
      <c r="R402" s="18"/>
    </row>
    <row r="403" spans="1:18" ht="15" x14ac:dyDescent="0.25">
      <c r="A403" s="65"/>
      <c r="B403" s="19"/>
      <c r="C403" s="18"/>
      <c r="D403" s="18"/>
      <c r="E403" s="15"/>
      <c r="F403" s="15"/>
      <c r="G403" s="16"/>
      <c r="H403" s="63"/>
      <c r="I403" s="63"/>
      <c r="J403" s="63"/>
      <c r="K403" s="63"/>
      <c r="L403" s="63"/>
      <c r="M403" s="63"/>
      <c r="N403" s="63"/>
      <c r="O403" s="63"/>
      <c r="P403" s="63"/>
      <c r="Q403" s="18"/>
      <c r="R403" s="18"/>
    </row>
    <row r="404" spans="1:18" ht="15" x14ac:dyDescent="0.25">
      <c r="A404" s="65"/>
      <c r="B404" s="19"/>
      <c r="C404" s="18"/>
      <c r="D404" s="14"/>
      <c r="E404" s="15"/>
      <c r="F404" s="15"/>
      <c r="G404" s="16"/>
      <c r="H404" s="63"/>
      <c r="I404" s="63"/>
      <c r="J404" s="63"/>
      <c r="K404" s="63"/>
      <c r="L404" s="63"/>
      <c r="M404" s="63"/>
      <c r="N404" s="63"/>
      <c r="O404" s="63"/>
      <c r="P404" s="63"/>
      <c r="Q404" s="18"/>
      <c r="R404" s="18"/>
    </row>
    <row r="405" spans="1:18" ht="15" x14ac:dyDescent="0.25">
      <c r="A405" s="65"/>
      <c r="B405" s="19"/>
      <c r="C405" s="18"/>
      <c r="D405" s="14"/>
      <c r="E405" s="15"/>
      <c r="F405" s="15"/>
      <c r="G405" s="16"/>
      <c r="H405" s="63"/>
      <c r="I405" s="63"/>
      <c r="J405" s="63"/>
      <c r="K405" s="63"/>
      <c r="L405" s="63"/>
      <c r="M405" s="63"/>
      <c r="N405" s="63"/>
      <c r="O405" s="63"/>
      <c r="P405" s="63"/>
      <c r="Q405" s="18"/>
      <c r="R405" s="18"/>
    </row>
    <row r="406" spans="1:18" ht="15" x14ac:dyDescent="0.25">
      <c r="A406" s="65"/>
      <c r="B406" s="19"/>
      <c r="C406" s="18"/>
      <c r="D406" s="14"/>
      <c r="E406" s="15"/>
      <c r="F406" s="15"/>
      <c r="G406" s="16"/>
      <c r="H406" s="63"/>
      <c r="I406" s="63"/>
      <c r="J406" s="63"/>
      <c r="K406" s="63"/>
      <c r="L406" s="63"/>
      <c r="M406" s="63"/>
      <c r="N406" s="63"/>
      <c r="O406" s="63"/>
      <c r="P406" s="63"/>
      <c r="Q406" s="18"/>
      <c r="R406" s="18"/>
    </row>
    <row r="407" spans="1:18" ht="15" x14ac:dyDescent="0.25">
      <c r="A407" s="65"/>
      <c r="B407" s="19"/>
      <c r="C407" s="18"/>
      <c r="D407" s="14"/>
      <c r="E407" s="15"/>
      <c r="F407" s="15"/>
      <c r="G407" s="16"/>
      <c r="H407" s="63"/>
      <c r="I407" s="63"/>
      <c r="J407" s="63"/>
      <c r="K407" s="63"/>
      <c r="L407" s="63"/>
      <c r="M407" s="63"/>
      <c r="N407" s="63"/>
      <c r="O407" s="63"/>
      <c r="P407" s="63"/>
      <c r="Q407" s="18"/>
      <c r="R407" s="18"/>
    </row>
    <row r="408" spans="1:18" ht="15" x14ac:dyDescent="0.25">
      <c r="A408" s="65"/>
      <c r="B408" s="19"/>
      <c r="C408" s="18"/>
      <c r="D408" s="14"/>
      <c r="E408" s="15"/>
      <c r="F408" s="15"/>
      <c r="G408" s="16"/>
      <c r="H408" s="63"/>
      <c r="I408" s="63"/>
      <c r="J408" s="63"/>
      <c r="K408" s="63"/>
      <c r="L408" s="63"/>
      <c r="M408" s="63"/>
      <c r="N408" s="63"/>
      <c r="O408" s="63"/>
      <c r="P408" s="63"/>
      <c r="Q408" s="18"/>
      <c r="R408" s="18"/>
    </row>
    <row r="409" spans="1:18" ht="15" x14ac:dyDescent="0.25">
      <c r="A409" s="65"/>
      <c r="B409" s="19"/>
      <c r="C409" s="18"/>
      <c r="D409" s="14"/>
      <c r="E409" s="15"/>
      <c r="F409" s="15"/>
      <c r="G409" s="16"/>
      <c r="H409" s="63"/>
      <c r="I409" s="63"/>
      <c r="J409" s="63"/>
      <c r="K409" s="63"/>
      <c r="L409" s="63"/>
      <c r="M409" s="63"/>
      <c r="N409" s="63"/>
      <c r="O409" s="63"/>
      <c r="P409" s="63"/>
      <c r="Q409" s="18"/>
      <c r="R409" s="18"/>
    </row>
    <row r="410" spans="1:18" ht="15" x14ac:dyDescent="0.25">
      <c r="A410" s="65"/>
      <c r="B410" s="19"/>
      <c r="C410" s="18"/>
      <c r="D410" s="18"/>
      <c r="E410" s="15"/>
      <c r="F410" s="15"/>
      <c r="G410" s="16"/>
      <c r="H410" s="63"/>
      <c r="I410" s="63"/>
      <c r="J410" s="63"/>
      <c r="K410" s="63"/>
      <c r="L410" s="63"/>
      <c r="M410" s="63"/>
      <c r="N410" s="63"/>
      <c r="O410" s="63"/>
      <c r="P410" s="63"/>
      <c r="Q410" s="18"/>
      <c r="R410" s="18"/>
    </row>
    <row r="411" spans="1:18" ht="15" x14ac:dyDescent="0.25">
      <c r="A411" s="65"/>
      <c r="B411" s="19"/>
      <c r="C411" s="18"/>
      <c r="D411" s="14"/>
      <c r="E411" s="15"/>
      <c r="F411" s="15"/>
      <c r="G411" s="16"/>
      <c r="H411" s="63"/>
      <c r="I411" s="63"/>
      <c r="J411" s="63"/>
      <c r="K411" s="63"/>
      <c r="L411" s="63"/>
      <c r="M411" s="63"/>
      <c r="N411" s="63"/>
      <c r="O411" s="63"/>
      <c r="P411" s="63"/>
      <c r="Q411" s="18"/>
      <c r="R411" s="18"/>
    </row>
    <row r="412" spans="1:18" ht="15" x14ac:dyDescent="0.25">
      <c r="A412" s="65"/>
      <c r="B412" s="19"/>
      <c r="C412" s="18"/>
      <c r="D412" s="14"/>
      <c r="E412" s="15"/>
      <c r="F412" s="15"/>
      <c r="G412" s="16"/>
      <c r="H412" s="63"/>
      <c r="I412" s="63"/>
      <c r="J412" s="63"/>
      <c r="K412" s="63"/>
      <c r="L412" s="63"/>
      <c r="M412" s="63"/>
      <c r="N412" s="63"/>
      <c r="O412" s="63"/>
      <c r="P412" s="63"/>
      <c r="Q412" s="18"/>
      <c r="R412" s="18"/>
    </row>
    <row r="413" spans="1:18" ht="15" x14ac:dyDescent="0.25">
      <c r="A413" s="65"/>
      <c r="B413" s="19"/>
      <c r="C413" s="18"/>
      <c r="D413" s="14"/>
      <c r="E413" s="15"/>
      <c r="F413" s="15"/>
      <c r="G413" s="16"/>
      <c r="H413" s="63"/>
      <c r="I413" s="63"/>
      <c r="J413" s="63"/>
      <c r="K413" s="63"/>
      <c r="L413" s="63"/>
      <c r="M413" s="63"/>
      <c r="N413" s="63"/>
      <c r="O413" s="63"/>
      <c r="P413" s="63"/>
      <c r="Q413" s="18"/>
      <c r="R413" s="18"/>
    </row>
    <row r="414" spans="1:18" ht="15" x14ac:dyDescent="0.25">
      <c r="A414" s="65"/>
      <c r="B414" s="19"/>
      <c r="C414" s="18"/>
      <c r="D414" s="14"/>
      <c r="E414" s="15"/>
      <c r="F414" s="15"/>
      <c r="G414" s="16"/>
      <c r="H414" s="63"/>
      <c r="I414" s="63"/>
      <c r="J414" s="63"/>
      <c r="K414" s="63"/>
      <c r="L414" s="63"/>
      <c r="M414" s="63"/>
      <c r="N414" s="63"/>
      <c r="O414" s="63"/>
      <c r="P414" s="63"/>
      <c r="Q414" s="18"/>
      <c r="R414" s="18"/>
    </row>
    <row r="415" spans="1:18" ht="15" x14ac:dyDescent="0.25">
      <c r="A415" s="65"/>
      <c r="B415" s="19"/>
      <c r="C415" s="18"/>
      <c r="D415" s="14"/>
      <c r="E415" s="15"/>
      <c r="F415" s="15"/>
      <c r="G415" s="16"/>
      <c r="H415" s="63"/>
      <c r="I415" s="63"/>
      <c r="J415" s="63"/>
      <c r="K415" s="63"/>
      <c r="L415" s="63"/>
      <c r="M415" s="63"/>
      <c r="N415" s="63"/>
      <c r="O415" s="63"/>
      <c r="P415" s="63"/>
      <c r="Q415" s="18"/>
      <c r="R415" s="18"/>
    </row>
    <row r="416" spans="1:18" ht="15" x14ac:dyDescent="0.25">
      <c r="A416" s="65"/>
      <c r="B416" s="19"/>
      <c r="C416" s="18"/>
      <c r="D416" s="14"/>
      <c r="E416" s="15"/>
      <c r="F416" s="15"/>
      <c r="G416" s="16"/>
      <c r="H416" s="63"/>
      <c r="I416" s="63"/>
      <c r="J416" s="63"/>
      <c r="K416" s="63"/>
      <c r="L416" s="63"/>
      <c r="M416" s="63"/>
      <c r="N416" s="63"/>
      <c r="O416" s="63"/>
      <c r="P416" s="63"/>
      <c r="Q416" s="18"/>
      <c r="R416" s="18"/>
    </row>
    <row r="417" spans="1:18" ht="15" x14ac:dyDescent="0.25">
      <c r="A417" s="65"/>
      <c r="B417" s="19"/>
      <c r="C417" s="18"/>
      <c r="D417" s="14"/>
      <c r="E417" s="15"/>
      <c r="F417" s="15"/>
      <c r="G417" s="16"/>
      <c r="H417" s="63"/>
      <c r="I417" s="63"/>
      <c r="J417" s="63"/>
      <c r="K417" s="63"/>
      <c r="L417" s="63"/>
      <c r="M417" s="63"/>
      <c r="N417" s="63"/>
      <c r="O417" s="63"/>
      <c r="P417" s="63"/>
      <c r="Q417" s="18"/>
      <c r="R417" s="18"/>
    </row>
    <row r="418" spans="1:18" ht="15" x14ac:dyDescent="0.25">
      <c r="A418" s="65"/>
      <c r="B418" s="19"/>
      <c r="C418" s="18"/>
      <c r="D418" s="14"/>
      <c r="E418" s="15"/>
      <c r="F418" s="15"/>
      <c r="G418" s="16"/>
      <c r="H418" s="63"/>
      <c r="I418" s="63"/>
      <c r="J418" s="63"/>
      <c r="K418" s="63"/>
      <c r="L418" s="63"/>
      <c r="M418" s="63"/>
      <c r="N418" s="63"/>
      <c r="O418" s="63"/>
      <c r="P418" s="63"/>
      <c r="Q418" s="18"/>
      <c r="R418" s="18"/>
    </row>
    <row r="419" spans="1:18" ht="15" x14ac:dyDescent="0.25">
      <c r="A419" s="65"/>
      <c r="B419" s="19"/>
      <c r="C419" s="18"/>
      <c r="D419" s="14"/>
      <c r="E419" s="15"/>
      <c r="F419" s="15"/>
      <c r="G419" s="16"/>
      <c r="H419" s="63"/>
      <c r="I419" s="63"/>
      <c r="J419" s="63"/>
      <c r="K419" s="63"/>
      <c r="L419" s="63"/>
      <c r="M419" s="63"/>
      <c r="N419" s="63"/>
      <c r="O419" s="63"/>
      <c r="P419" s="63"/>
      <c r="Q419" s="18"/>
      <c r="R419" s="18"/>
    </row>
    <row r="420" spans="1:18" ht="15" x14ac:dyDescent="0.25">
      <c r="A420" s="65"/>
      <c r="B420" s="19"/>
      <c r="C420" s="18"/>
      <c r="D420" s="14"/>
      <c r="E420" s="15"/>
      <c r="F420" s="15"/>
      <c r="G420" s="16"/>
      <c r="H420" s="63"/>
      <c r="I420" s="63"/>
      <c r="J420" s="63"/>
      <c r="K420" s="63"/>
      <c r="L420" s="63"/>
      <c r="M420" s="63"/>
      <c r="N420" s="63"/>
      <c r="O420" s="63"/>
      <c r="P420" s="63"/>
      <c r="Q420" s="18"/>
      <c r="R420" s="18"/>
    </row>
    <row r="421" spans="1:18" ht="15" x14ac:dyDescent="0.25">
      <c r="A421" s="65"/>
      <c r="B421" s="19"/>
      <c r="C421" s="14"/>
      <c r="D421" s="14"/>
      <c r="E421" s="15"/>
      <c r="F421" s="15"/>
      <c r="G421" s="16"/>
      <c r="H421" s="63"/>
      <c r="I421" s="63"/>
      <c r="J421" s="63"/>
      <c r="K421" s="63"/>
      <c r="L421" s="63"/>
      <c r="M421" s="63"/>
      <c r="N421" s="63"/>
      <c r="O421" s="63"/>
      <c r="P421" s="63"/>
      <c r="Q421" s="18"/>
      <c r="R421" s="18"/>
    </row>
    <row r="422" spans="1:18" ht="15" x14ac:dyDescent="0.25">
      <c r="A422" s="65"/>
      <c r="B422" s="19"/>
      <c r="C422" s="18"/>
      <c r="D422" s="14"/>
      <c r="E422" s="15"/>
      <c r="F422" s="15"/>
      <c r="G422" s="16"/>
      <c r="H422" s="63"/>
      <c r="I422" s="63"/>
      <c r="J422" s="63"/>
      <c r="K422" s="63"/>
      <c r="L422" s="63"/>
      <c r="M422" s="63"/>
      <c r="N422" s="63"/>
      <c r="O422" s="63"/>
      <c r="P422" s="63"/>
      <c r="Q422" s="18"/>
      <c r="R422" s="18"/>
    </row>
    <row r="423" spans="1:18" ht="15" x14ac:dyDescent="0.25">
      <c r="A423" s="65"/>
      <c r="B423" s="19"/>
      <c r="C423" s="18"/>
      <c r="D423" s="14"/>
      <c r="E423" s="15"/>
      <c r="F423" s="15"/>
      <c r="G423" s="16"/>
      <c r="H423" s="63"/>
      <c r="I423" s="63"/>
      <c r="J423" s="63"/>
      <c r="K423" s="63"/>
      <c r="L423" s="63"/>
      <c r="M423" s="63"/>
      <c r="N423" s="63"/>
      <c r="O423" s="63"/>
      <c r="P423" s="63"/>
      <c r="Q423" s="18"/>
      <c r="R423" s="18"/>
    </row>
    <row r="424" spans="1:18" ht="15" x14ac:dyDescent="0.25">
      <c r="A424" s="65"/>
      <c r="B424" s="19"/>
      <c r="C424" s="14"/>
      <c r="D424" s="14"/>
      <c r="E424" s="15"/>
      <c r="F424" s="15"/>
      <c r="G424" s="16"/>
      <c r="H424" s="63"/>
      <c r="I424" s="63"/>
      <c r="J424" s="63"/>
      <c r="K424" s="63"/>
      <c r="L424" s="63"/>
      <c r="M424" s="63"/>
      <c r="N424" s="63"/>
      <c r="O424" s="63"/>
      <c r="P424" s="63"/>
      <c r="Q424" s="18"/>
      <c r="R424" s="18"/>
    </row>
    <row r="425" spans="1:18" ht="15" x14ac:dyDescent="0.25">
      <c r="A425" s="65"/>
      <c r="B425" s="19"/>
      <c r="C425" s="18"/>
      <c r="D425" s="14"/>
      <c r="E425" s="15"/>
      <c r="F425" s="15"/>
      <c r="G425" s="16"/>
      <c r="H425" s="63"/>
      <c r="I425" s="63"/>
      <c r="J425" s="63"/>
      <c r="K425" s="63"/>
      <c r="L425" s="63"/>
      <c r="M425" s="63"/>
      <c r="N425" s="63"/>
      <c r="O425" s="63"/>
      <c r="P425" s="63"/>
      <c r="Q425" s="18"/>
      <c r="R425" s="18"/>
    </row>
    <row r="426" spans="1:18" ht="15" x14ac:dyDescent="0.25">
      <c r="A426" s="65"/>
      <c r="B426" s="19"/>
      <c r="C426" s="18"/>
      <c r="D426" s="14"/>
      <c r="E426" s="15"/>
      <c r="F426" s="15"/>
      <c r="G426" s="16"/>
      <c r="H426" s="63"/>
      <c r="I426" s="63"/>
      <c r="J426" s="63"/>
      <c r="K426" s="63"/>
      <c r="L426" s="63"/>
      <c r="M426" s="63"/>
      <c r="N426" s="63"/>
      <c r="O426" s="63"/>
      <c r="P426" s="63"/>
      <c r="Q426" s="18"/>
      <c r="R426" s="18"/>
    </row>
    <row r="427" spans="1:18" ht="15" x14ac:dyDescent="0.25">
      <c r="A427" s="65"/>
      <c r="B427" s="19"/>
      <c r="C427" s="14"/>
      <c r="D427" s="14"/>
      <c r="E427" s="15"/>
      <c r="F427" s="15"/>
      <c r="G427" s="16"/>
      <c r="H427" s="63"/>
      <c r="I427" s="63"/>
      <c r="J427" s="63"/>
      <c r="K427" s="63"/>
      <c r="L427" s="63"/>
      <c r="M427" s="63"/>
      <c r="N427" s="63"/>
      <c r="O427" s="63"/>
      <c r="P427" s="63"/>
      <c r="Q427" s="18"/>
      <c r="R427" s="18"/>
    </row>
    <row r="428" spans="1:18" ht="15" x14ac:dyDescent="0.25">
      <c r="A428" s="65"/>
      <c r="B428" s="19"/>
      <c r="C428" s="18"/>
      <c r="D428" s="14"/>
      <c r="E428" s="15"/>
      <c r="F428" s="15"/>
      <c r="G428" s="16"/>
      <c r="H428" s="63"/>
      <c r="I428" s="63"/>
      <c r="J428" s="63"/>
      <c r="K428" s="63"/>
      <c r="L428" s="63"/>
      <c r="M428" s="63"/>
      <c r="N428" s="63"/>
      <c r="O428" s="63"/>
      <c r="P428" s="63"/>
      <c r="Q428" s="18"/>
      <c r="R428" s="18"/>
    </row>
    <row r="429" spans="1:18" ht="15" x14ac:dyDescent="0.25">
      <c r="A429" s="65"/>
      <c r="B429" s="19"/>
      <c r="C429" s="18"/>
      <c r="D429" s="14"/>
      <c r="E429" s="15"/>
      <c r="F429" s="15"/>
      <c r="G429" s="16"/>
      <c r="H429" s="63"/>
      <c r="I429" s="63"/>
      <c r="J429" s="63"/>
      <c r="K429" s="63"/>
      <c r="L429" s="63"/>
      <c r="M429" s="63"/>
      <c r="N429" s="63"/>
      <c r="O429" s="63"/>
      <c r="P429" s="63"/>
      <c r="Q429" s="18"/>
      <c r="R429" s="18"/>
    </row>
    <row r="430" spans="1:18" ht="15" x14ac:dyDescent="0.25">
      <c r="A430" s="65"/>
      <c r="B430" s="19"/>
      <c r="C430" s="18"/>
      <c r="D430" s="14"/>
      <c r="E430" s="15"/>
      <c r="F430" s="15"/>
      <c r="G430" s="16"/>
      <c r="H430" s="63"/>
      <c r="I430" s="63"/>
      <c r="J430" s="63"/>
      <c r="K430" s="63"/>
      <c r="L430" s="63"/>
      <c r="M430" s="63"/>
      <c r="N430" s="63"/>
      <c r="O430" s="63"/>
      <c r="P430" s="63"/>
      <c r="Q430" s="18"/>
      <c r="R430" s="18"/>
    </row>
    <row r="431" spans="1:18" ht="15" x14ac:dyDescent="0.25">
      <c r="A431" s="65"/>
      <c r="B431" s="19"/>
      <c r="C431" s="18"/>
      <c r="D431" s="14"/>
      <c r="E431" s="15"/>
      <c r="F431" s="15"/>
      <c r="G431" s="16"/>
      <c r="H431" s="63"/>
      <c r="I431" s="63"/>
      <c r="J431" s="63"/>
      <c r="K431" s="63"/>
      <c r="L431" s="63"/>
      <c r="M431" s="63"/>
      <c r="N431" s="63"/>
      <c r="O431" s="63"/>
      <c r="P431" s="63"/>
      <c r="Q431" s="18"/>
      <c r="R431" s="18"/>
    </row>
    <row r="432" spans="1:18" ht="15" x14ac:dyDescent="0.25">
      <c r="A432" s="65"/>
      <c r="B432" s="19"/>
      <c r="C432" s="18"/>
      <c r="D432" s="14"/>
      <c r="E432" s="15"/>
      <c r="F432" s="15"/>
      <c r="G432" s="16"/>
      <c r="H432" s="63"/>
      <c r="I432" s="63"/>
      <c r="J432" s="63"/>
      <c r="K432" s="63"/>
      <c r="L432" s="63"/>
      <c r="M432" s="63"/>
      <c r="N432" s="63"/>
      <c r="O432" s="63"/>
      <c r="P432" s="63"/>
      <c r="Q432" s="18"/>
      <c r="R432" s="18"/>
    </row>
    <row r="433" spans="1:18" ht="15" x14ac:dyDescent="0.25">
      <c r="A433" s="65"/>
      <c r="B433" s="19"/>
      <c r="C433" s="18"/>
      <c r="D433" s="14"/>
      <c r="E433" s="15"/>
      <c r="F433" s="15"/>
      <c r="G433" s="16"/>
      <c r="H433" s="63"/>
      <c r="I433" s="63"/>
      <c r="J433" s="63"/>
      <c r="K433" s="63"/>
      <c r="L433" s="63"/>
      <c r="M433" s="63"/>
      <c r="N433" s="63"/>
      <c r="O433" s="63"/>
      <c r="P433" s="63"/>
      <c r="Q433" s="18"/>
      <c r="R433" s="18"/>
    </row>
    <row r="434" spans="1:18" ht="15" x14ac:dyDescent="0.25">
      <c r="A434" s="65"/>
      <c r="B434" s="19"/>
      <c r="C434" s="14"/>
      <c r="D434" s="14"/>
      <c r="E434" s="15"/>
      <c r="F434" s="15"/>
      <c r="G434" s="16"/>
      <c r="H434" s="63"/>
      <c r="I434" s="63"/>
      <c r="J434" s="63"/>
      <c r="K434" s="63"/>
      <c r="L434" s="63"/>
      <c r="M434" s="63"/>
      <c r="N434" s="63"/>
      <c r="O434" s="63"/>
      <c r="P434" s="63"/>
      <c r="Q434" s="18"/>
      <c r="R434" s="18"/>
    </row>
    <row r="435" spans="1:18" ht="15" x14ac:dyDescent="0.25">
      <c r="A435" s="65"/>
      <c r="B435" s="19"/>
      <c r="C435" s="18"/>
      <c r="D435" s="14"/>
      <c r="E435" s="15"/>
      <c r="F435" s="15"/>
      <c r="G435" s="16"/>
      <c r="H435" s="63"/>
      <c r="I435" s="63"/>
      <c r="J435" s="63"/>
      <c r="K435" s="63"/>
      <c r="L435" s="63"/>
      <c r="M435" s="63"/>
      <c r="N435" s="63"/>
      <c r="O435" s="63"/>
      <c r="P435" s="63"/>
      <c r="Q435" s="18"/>
      <c r="R435" s="18"/>
    </row>
    <row r="436" spans="1:18" ht="15" x14ac:dyDescent="0.25">
      <c r="A436" s="65"/>
      <c r="B436" s="19"/>
      <c r="C436" s="18"/>
      <c r="D436" s="14"/>
      <c r="E436" s="15"/>
      <c r="F436" s="15"/>
      <c r="G436" s="16"/>
      <c r="H436" s="63"/>
      <c r="I436" s="63"/>
      <c r="J436" s="63"/>
      <c r="K436" s="63"/>
      <c r="L436" s="63"/>
      <c r="M436" s="63"/>
      <c r="N436" s="63"/>
      <c r="O436" s="63"/>
      <c r="P436" s="63"/>
      <c r="Q436" s="18"/>
      <c r="R436" s="18"/>
    </row>
    <row r="437" spans="1:18" ht="15" x14ac:dyDescent="0.25">
      <c r="A437" s="65"/>
      <c r="B437" s="19"/>
      <c r="C437" s="18"/>
      <c r="D437" s="14"/>
      <c r="E437" s="15"/>
      <c r="F437" s="15"/>
      <c r="G437" s="16"/>
      <c r="H437" s="63"/>
      <c r="I437" s="63"/>
      <c r="J437" s="63"/>
      <c r="K437" s="63"/>
      <c r="L437" s="63"/>
      <c r="M437" s="63"/>
      <c r="N437" s="63"/>
      <c r="O437" s="63"/>
      <c r="P437" s="63"/>
      <c r="Q437" s="18"/>
      <c r="R437" s="18"/>
    </row>
    <row r="438" spans="1:18" ht="15" x14ac:dyDescent="0.25">
      <c r="A438" s="65"/>
      <c r="B438" s="19"/>
      <c r="C438" s="18"/>
      <c r="D438" s="14"/>
      <c r="E438" s="15"/>
      <c r="F438" s="15"/>
      <c r="G438" s="16"/>
      <c r="H438" s="63"/>
      <c r="I438" s="63"/>
      <c r="J438" s="63"/>
      <c r="K438" s="63"/>
      <c r="L438" s="63"/>
      <c r="M438" s="63"/>
      <c r="N438" s="63"/>
      <c r="O438" s="63"/>
      <c r="P438" s="63"/>
      <c r="Q438" s="18"/>
      <c r="R438" s="18"/>
    </row>
    <row r="439" spans="1:18" ht="15" x14ac:dyDescent="0.25">
      <c r="A439" s="65"/>
      <c r="B439" s="19"/>
      <c r="C439" s="18"/>
      <c r="D439" s="14"/>
      <c r="E439" s="15"/>
      <c r="F439" s="15"/>
      <c r="G439" s="16"/>
      <c r="H439" s="63"/>
      <c r="I439" s="63"/>
      <c r="J439" s="63"/>
      <c r="K439" s="63"/>
      <c r="L439" s="63"/>
      <c r="M439" s="63"/>
      <c r="N439" s="63"/>
      <c r="O439" s="63"/>
      <c r="P439" s="63"/>
      <c r="Q439" s="18"/>
      <c r="R439" s="18"/>
    </row>
    <row r="440" spans="1:18" ht="15" x14ac:dyDescent="0.25">
      <c r="A440" s="65"/>
      <c r="B440" s="19"/>
      <c r="C440" s="18"/>
      <c r="D440" s="14"/>
      <c r="E440" s="15"/>
      <c r="F440" s="15"/>
      <c r="G440" s="16"/>
      <c r="H440" s="63"/>
      <c r="I440" s="63"/>
      <c r="J440" s="63"/>
      <c r="K440" s="63"/>
      <c r="L440" s="63"/>
      <c r="M440" s="63"/>
      <c r="N440" s="63"/>
      <c r="O440" s="63"/>
      <c r="P440" s="63"/>
      <c r="Q440" s="18"/>
      <c r="R440" s="18"/>
    </row>
    <row r="441" spans="1:18" ht="15" x14ac:dyDescent="0.25">
      <c r="A441" s="65"/>
      <c r="B441" s="19"/>
      <c r="C441" s="18"/>
      <c r="D441" s="18"/>
      <c r="E441" s="15"/>
      <c r="F441" s="15"/>
      <c r="G441" s="16"/>
      <c r="H441" s="63"/>
      <c r="I441" s="63"/>
      <c r="J441" s="63"/>
      <c r="K441" s="63"/>
      <c r="L441" s="63"/>
      <c r="M441" s="63"/>
      <c r="N441" s="63"/>
      <c r="O441" s="63"/>
      <c r="P441" s="63"/>
      <c r="Q441" s="18"/>
      <c r="R441" s="18"/>
    </row>
    <row r="442" spans="1:18" ht="15" x14ac:dyDescent="0.25">
      <c r="A442" s="65"/>
      <c r="B442" s="19"/>
      <c r="C442" s="18"/>
      <c r="D442" s="18"/>
      <c r="E442" s="15"/>
      <c r="F442" s="15"/>
      <c r="G442" s="16"/>
      <c r="H442" s="63"/>
      <c r="I442" s="63"/>
      <c r="J442" s="63"/>
      <c r="K442" s="63"/>
      <c r="L442" s="63"/>
      <c r="M442" s="63"/>
      <c r="N442" s="63"/>
      <c r="O442" s="63"/>
      <c r="P442" s="63"/>
      <c r="Q442" s="18"/>
      <c r="R442" s="18"/>
    </row>
    <row r="443" spans="1:18" ht="15" x14ac:dyDescent="0.25">
      <c r="A443" s="65"/>
      <c r="B443" s="19"/>
      <c r="C443" s="18"/>
      <c r="D443" s="14"/>
      <c r="E443" s="15"/>
      <c r="F443" s="15"/>
      <c r="G443" s="16"/>
      <c r="H443" s="63"/>
      <c r="I443" s="63"/>
      <c r="J443" s="63"/>
      <c r="K443" s="63"/>
      <c r="L443" s="63"/>
      <c r="M443" s="63"/>
      <c r="N443" s="63"/>
      <c r="O443" s="63"/>
      <c r="P443" s="63"/>
      <c r="Q443" s="18"/>
      <c r="R443" s="18"/>
    </row>
    <row r="444" spans="1:18" ht="15" x14ac:dyDescent="0.25">
      <c r="A444" s="65"/>
      <c r="B444" s="19"/>
      <c r="C444" s="18"/>
      <c r="D444" s="14"/>
      <c r="E444" s="15"/>
      <c r="F444" s="15"/>
      <c r="G444" s="16"/>
      <c r="H444" s="63"/>
      <c r="I444" s="63"/>
      <c r="J444" s="63"/>
      <c r="K444" s="63"/>
      <c r="L444" s="63"/>
      <c r="M444" s="63"/>
      <c r="N444" s="63"/>
      <c r="O444" s="63"/>
      <c r="P444" s="63"/>
      <c r="Q444" s="18"/>
      <c r="R444" s="18"/>
    </row>
    <row r="445" spans="1:18" ht="15" x14ac:dyDescent="0.25">
      <c r="A445" s="65"/>
      <c r="B445" s="19"/>
      <c r="C445" s="18"/>
      <c r="D445" s="14"/>
      <c r="E445" s="15"/>
      <c r="F445" s="15"/>
      <c r="G445" s="16"/>
      <c r="H445" s="63"/>
      <c r="I445" s="63"/>
      <c r="J445" s="63"/>
      <c r="K445" s="63"/>
      <c r="L445" s="63"/>
      <c r="M445" s="63"/>
      <c r="N445" s="63"/>
      <c r="O445" s="63"/>
      <c r="P445" s="63"/>
      <c r="Q445" s="18"/>
      <c r="R445" s="18"/>
    </row>
    <row r="446" spans="1:18" ht="15" x14ac:dyDescent="0.25">
      <c r="A446" s="65"/>
      <c r="B446" s="19"/>
      <c r="C446" s="18"/>
      <c r="D446" s="14"/>
      <c r="E446" s="15"/>
      <c r="F446" s="15"/>
      <c r="G446" s="16"/>
      <c r="H446" s="63"/>
      <c r="I446" s="63"/>
      <c r="J446" s="63"/>
      <c r="K446" s="63"/>
      <c r="L446" s="63"/>
      <c r="M446" s="63"/>
      <c r="N446" s="63"/>
      <c r="O446" s="63"/>
      <c r="P446" s="63"/>
      <c r="Q446" s="18"/>
      <c r="R446" s="18"/>
    </row>
    <row r="447" spans="1:18" ht="15" x14ac:dyDescent="0.25">
      <c r="A447" s="65"/>
      <c r="B447" s="19"/>
      <c r="C447" s="18"/>
      <c r="D447" s="14"/>
      <c r="E447" s="15"/>
      <c r="F447" s="15"/>
      <c r="G447" s="16"/>
      <c r="H447" s="63"/>
      <c r="I447" s="63"/>
      <c r="J447" s="63"/>
      <c r="K447" s="63"/>
      <c r="L447" s="63"/>
      <c r="M447" s="63"/>
      <c r="N447" s="63"/>
      <c r="O447" s="63"/>
      <c r="P447" s="63"/>
      <c r="Q447" s="18"/>
      <c r="R447" s="18"/>
    </row>
    <row r="448" spans="1:18" ht="15" x14ac:dyDescent="0.25">
      <c r="A448" s="65"/>
      <c r="B448" s="19"/>
      <c r="C448" s="18"/>
      <c r="D448" s="14"/>
      <c r="E448" s="15"/>
      <c r="F448" s="15"/>
      <c r="G448" s="16"/>
      <c r="H448" s="63"/>
      <c r="I448" s="63"/>
      <c r="J448" s="63"/>
      <c r="K448" s="63"/>
      <c r="L448" s="63"/>
      <c r="M448" s="63"/>
      <c r="N448" s="63"/>
      <c r="O448" s="63"/>
      <c r="P448" s="63"/>
      <c r="Q448" s="18"/>
      <c r="R448" s="18"/>
    </row>
    <row r="449" spans="1:18" ht="15" x14ac:dyDescent="0.25">
      <c r="A449" s="65"/>
      <c r="B449" s="19"/>
      <c r="C449" s="18"/>
      <c r="D449" s="14"/>
      <c r="E449" s="15"/>
      <c r="F449" s="15"/>
      <c r="G449" s="16"/>
      <c r="H449" s="63"/>
      <c r="I449" s="63"/>
      <c r="J449" s="63"/>
      <c r="K449" s="63"/>
      <c r="L449" s="63"/>
      <c r="M449" s="63"/>
      <c r="N449" s="63"/>
      <c r="O449" s="63"/>
      <c r="P449" s="63"/>
      <c r="Q449" s="18"/>
      <c r="R449" s="18"/>
    </row>
    <row r="450" spans="1:18" ht="15" x14ac:dyDescent="0.25">
      <c r="A450" s="65"/>
      <c r="B450" s="19"/>
      <c r="C450" s="18"/>
      <c r="D450" s="14"/>
      <c r="E450" s="15"/>
      <c r="F450" s="15"/>
      <c r="G450" s="16"/>
      <c r="H450" s="63"/>
      <c r="I450" s="63"/>
      <c r="J450" s="63"/>
      <c r="K450" s="63"/>
      <c r="L450" s="63"/>
      <c r="M450" s="63"/>
      <c r="N450" s="63"/>
      <c r="O450" s="63"/>
      <c r="P450" s="63"/>
      <c r="Q450" s="18"/>
      <c r="R450" s="18"/>
    </row>
    <row r="451" spans="1:18" ht="15" x14ac:dyDescent="0.25">
      <c r="A451" s="65"/>
      <c r="B451" s="19"/>
      <c r="C451" s="18"/>
      <c r="D451" s="14"/>
      <c r="E451" s="15"/>
      <c r="F451" s="15"/>
      <c r="G451" s="16"/>
      <c r="H451" s="63"/>
      <c r="I451" s="63"/>
      <c r="J451" s="63"/>
      <c r="K451" s="63"/>
      <c r="L451" s="63"/>
      <c r="M451" s="63"/>
      <c r="N451" s="63"/>
      <c r="O451" s="63"/>
      <c r="P451" s="63"/>
      <c r="Q451" s="18"/>
      <c r="R451" s="18"/>
    </row>
    <row r="452" spans="1:18" ht="15" x14ac:dyDescent="0.25">
      <c r="A452" s="65"/>
      <c r="B452" s="19"/>
      <c r="C452" s="18"/>
      <c r="D452" s="14"/>
      <c r="E452" s="15"/>
      <c r="F452" s="15"/>
      <c r="G452" s="16"/>
      <c r="H452" s="63"/>
      <c r="I452" s="63"/>
      <c r="J452" s="63"/>
      <c r="K452" s="63"/>
      <c r="L452" s="63"/>
      <c r="M452" s="63"/>
      <c r="N452" s="63"/>
      <c r="O452" s="63"/>
      <c r="P452" s="63"/>
      <c r="Q452" s="18"/>
      <c r="R452" s="18"/>
    </row>
    <row r="453" spans="1:18" ht="15" x14ac:dyDescent="0.25">
      <c r="A453" s="65"/>
      <c r="B453" s="19"/>
      <c r="C453" s="18"/>
      <c r="D453" s="14"/>
      <c r="E453" s="15"/>
      <c r="F453" s="15"/>
      <c r="G453" s="16"/>
      <c r="H453" s="63"/>
      <c r="I453" s="63"/>
      <c r="J453" s="63"/>
      <c r="K453" s="63"/>
      <c r="L453" s="63"/>
      <c r="M453" s="63"/>
      <c r="N453" s="63"/>
      <c r="O453" s="63"/>
      <c r="P453" s="63"/>
      <c r="Q453" s="18"/>
      <c r="R453" s="18"/>
    </row>
    <row r="454" spans="1:18" ht="15" x14ac:dyDescent="0.25">
      <c r="A454" s="65"/>
      <c r="B454" s="19"/>
      <c r="C454" s="18"/>
      <c r="D454" s="18"/>
      <c r="E454" s="15"/>
      <c r="F454" s="15"/>
      <c r="G454" s="16"/>
      <c r="H454" s="63"/>
      <c r="I454" s="63"/>
      <c r="J454" s="63"/>
      <c r="K454" s="63"/>
      <c r="L454" s="63"/>
      <c r="M454" s="63"/>
      <c r="N454" s="63"/>
      <c r="O454" s="63"/>
      <c r="P454" s="63"/>
      <c r="Q454" s="18"/>
      <c r="R454" s="18"/>
    </row>
    <row r="455" spans="1:18" ht="15" x14ac:dyDescent="0.25">
      <c r="A455" s="65"/>
      <c r="B455" s="19"/>
      <c r="C455" s="18"/>
      <c r="D455" s="14"/>
      <c r="E455" s="15"/>
      <c r="F455" s="15"/>
      <c r="G455" s="16"/>
      <c r="H455" s="63"/>
      <c r="I455" s="63"/>
      <c r="J455" s="63"/>
      <c r="K455" s="63"/>
      <c r="L455" s="63"/>
      <c r="M455" s="63"/>
      <c r="N455" s="63"/>
      <c r="O455" s="63"/>
      <c r="P455" s="63"/>
      <c r="Q455" s="18"/>
      <c r="R455" s="18"/>
    </row>
    <row r="456" spans="1:18" ht="15" x14ac:dyDescent="0.25">
      <c r="A456" s="65"/>
      <c r="B456" s="19"/>
      <c r="C456" s="18"/>
      <c r="D456" s="14"/>
      <c r="E456" s="15"/>
      <c r="F456" s="15"/>
      <c r="G456" s="16"/>
      <c r="H456" s="63"/>
      <c r="I456" s="63"/>
      <c r="J456" s="63"/>
      <c r="K456" s="63"/>
      <c r="L456" s="63"/>
      <c r="M456" s="63"/>
      <c r="N456" s="63"/>
      <c r="O456" s="63"/>
      <c r="P456" s="63"/>
      <c r="Q456" s="18"/>
      <c r="R456" s="18"/>
    </row>
    <row r="457" spans="1:18" ht="15" x14ac:dyDescent="0.25">
      <c r="A457" s="65"/>
      <c r="B457" s="19"/>
      <c r="C457" s="18"/>
      <c r="D457" s="14"/>
      <c r="E457" s="15"/>
      <c r="F457" s="15"/>
      <c r="G457" s="16"/>
      <c r="H457" s="63"/>
      <c r="I457" s="63"/>
      <c r="J457" s="63"/>
      <c r="K457" s="63"/>
      <c r="L457" s="63"/>
      <c r="M457" s="63"/>
      <c r="N457" s="63"/>
      <c r="O457" s="63"/>
      <c r="P457" s="63"/>
      <c r="Q457" s="18"/>
      <c r="R457" s="18"/>
    </row>
    <row r="458" spans="1:18" ht="15" x14ac:dyDescent="0.25">
      <c r="A458" s="65"/>
      <c r="B458" s="19"/>
      <c r="C458" s="18"/>
      <c r="D458" s="14"/>
      <c r="E458" s="15"/>
      <c r="F458" s="15"/>
      <c r="G458" s="16"/>
      <c r="H458" s="63"/>
      <c r="I458" s="63"/>
      <c r="J458" s="63"/>
      <c r="K458" s="63"/>
      <c r="L458" s="63"/>
      <c r="M458" s="63"/>
      <c r="N458" s="63"/>
      <c r="O458" s="63"/>
      <c r="P458" s="63"/>
      <c r="Q458" s="18"/>
      <c r="R458" s="18"/>
    </row>
    <row r="459" spans="1:18" ht="15" x14ac:dyDescent="0.25">
      <c r="A459" s="65"/>
      <c r="B459" s="19"/>
      <c r="C459" s="18"/>
      <c r="D459" s="14"/>
      <c r="E459" s="15"/>
      <c r="F459" s="15"/>
      <c r="G459" s="16"/>
      <c r="H459" s="63"/>
      <c r="I459" s="63"/>
      <c r="J459" s="63"/>
      <c r="K459" s="63"/>
      <c r="L459" s="63"/>
      <c r="M459" s="63"/>
      <c r="N459" s="63"/>
      <c r="O459" s="63"/>
      <c r="P459" s="63"/>
      <c r="Q459" s="18"/>
      <c r="R459" s="18"/>
    </row>
    <row r="460" spans="1:18" ht="15" x14ac:dyDescent="0.25">
      <c r="A460" s="65"/>
      <c r="B460" s="19"/>
      <c r="C460" s="18"/>
      <c r="D460" s="14"/>
      <c r="E460" s="15"/>
      <c r="F460" s="15"/>
      <c r="G460" s="16"/>
      <c r="H460" s="63"/>
      <c r="I460" s="63"/>
      <c r="J460" s="63"/>
      <c r="K460" s="63"/>
      <c r="L460" s="63"/>
      <c r="M460" s="63"/>
      <c r="N460" s="63"/>
      <c r="O460" s="63"/>
      <c r="P460" s="63"/>
      <c r="Q460" s="18"/>
      <c r="R460" s="18"/>
    </row>
    <row r="461" spans="1:18" ht="15" x14ac:dyDescent="0.25">
      <c r="A461" s="65"/>
      <c r="B461" s="19"/>
      <c r="C461" s="18"/>
      <c r="D461" s="14"/>
      <c r="E461" s="15"/>
      <c r="F461" s="15"/>
      <c r="G461" s="16"/>
      <c r="H461" s="63"/>
      <c r="I461" s="63"/>
      <c r="J461" s="63"/>
      <c r="K461" s="63"/>
      <c r="L461" s="63"/>
      <c r="M461" s="63"/>
      <c r="N461" s="63"/>
      <c r="O461" s="63"/>
      <c r="P461" s="63"/>
      <c r="Q461" s="18"/>
      <c r="R461" s="18"/>
    </row>
    <row r="462" spans="1:18" ht="15" x14ac:dyDescent="0.25">
      <c r="A462" s="65"/>
      <c r="B462" s="19"/>
      <c r="C462" s="18"/>
      <c r="D462" s="14"/>
      <c r="E462" s="15"/>
      <c r="F462" s="15"/>
      <c r="G462" s="16"/>
      <c r="H462" s="63"/>
      <c r="I462" s="63"/>
      <c r="J462" s="63"/>
      <c r="K462" s="63"/>
      <c r="L462" s="63"/>
      <c r="M462" s="63"/>
      <c r="N462" s="63"/>
      <c r="O462" s="63"/>
      <c r="P462" s="63"/>
      <c r="Q462" s="18"/>
      <c r="R462" s="18"/>
    </row>
    <row r="463" spans="1:18" ht="15" x14ac:dyDescent="0.25">
      <c r="A463" s="65"/>
      <c r="B463" s="19"/>
      <c r="C463" s="14"/>
      <c r="D463" s="14"/>
      <c r="E463" s="15"/>
      <c r="F463" s="15"/>
      <c r="G463" s="16"/>
      <c r="H463" s="63"/>
      <c r="I463" s="63"/>
      <c r="J463" s="63"/>
      <c r="K463" s="63"/>
      <c r="L463" s="63"/>
      <c r="M463" s="63"/>
      <c r="N463" s="63"/>
      <c r="O463" s="63"/>
      <c r="P463" s="63"/>
      <c r="Q463" s="18"/>
      <c r="R463" s="18"/>
    </row>
    <row r="464" spans="1:18" ht="15" x14ac:dyDescent="0.25">
      <c r="A464" s="65"/>
      <c r="B464" s="19"/>
      <c r="C464" s="18"/>
      <c r="D464" s="14"/>
      <c r="E464" s="15"/>
      <c r="F464" s="15"/>
      <c r="G464" s="16"/>
      <c r="H464" s="63"/>
      <c r="I464" s="63"/>
      <c r="J464" s="63"/>
      <c r="K464" s="63"/>
      <c r="L464" s="63"/>
      <c r="M464" s="63"/>
      <c r="N464" s="63"/>
      <c r="O464" s="63"/>
      <c r="P464" s="63"/>
      <c r="Q464" s="18"/>
      <c r="R464" s="18"/>
    </row>
    <row r="465" spans="1:18" ht="15" x14ac:dyDescent="0.25">
      <c r="A465" s="65"/>
      <c r="B465" s="19"/>
      <c r="C465" s="18"/>
      <c r="D465" s="14"/>
      <c r="E465" s="15"/>
      <c r="F465" s="15"/>
      <c r="G465" s="16"/>
      <c r="H465" s="63"/>
      <c r="I465" s="63"/>
      <c r="J465" s="63"/>
      <c r="K465" s="63"/>
      <c r="L465" s="63"/>
      <c r="M465" s="63"/>
      <c r="N465" s="63"/>
      <c r="O465" s="63"/>
      <c r="P465" s="63"/>
      <c r="Q465" s="18"/>
      <c r="R465" s="18"/>
    </row>
    <row r="466" spans="1:18" ht="15" x14ac:dyDescent="0.25">
      <c r="A466" s="65"/>
      <c r="B466" s="19"/>
      <c r="C466" s="18"/>
      <c r="D466" s="14"/>
      <c r="E466" s="15"/>
      <c r="F466" s="15"/>
      <c r="G466" s="16"/>
      <c r="H466" s="63"/>
      <c r="I466" s="63"/>
      <c r="J466" s="63"/>
      <c r="K466" s="63"/>
      <c r="L466" s="63"/>
      <c r="M466" s="63"/>
      <c r="N466" s="63"/>
      <c r="O466" s="63"/>
      <c r="P466" s="63"/>
      <c r="Q466" s="18"/>
      <c r="R466" s="18"/>
    </row>
    <row r="467" spans="1:18" ht="15" x14ac:dyDescent="0.25">
      <c r="A467" s="65"/>
      <c r="B467" s="19"/>
      <c r="C467" s="18"/>
      <c r="D467" s="14"/>
      <c r="E467" s="15"/>
      <c r="F467" s="15"/>
      <c r="G467" s="16"/>
      <c r="H467" s="63"/>
      <c r="I467" s="63"/>
      <c r="J467" s="63"/>
      <c r="K467" s="63"/>
      <c r="L467" s="63"/>
      <c r="M467" s="63"/>
      <c r="N467" s="63"/>
      <c r="O467" s="63"/>
      <c r="P467" s="63"/>
      <c r="Q467" s="18"/>
      <c r="R467" s="18"/>
    </row>
    <row r="468" spans="1:18" ht="15" x14ac:dyDescent="0.25">
      <c r="A468" s="65"/>
      <c r="B468" s="19"/>
      <c r="C468" s="18"/>
      <c r="D468" s="14"/>
      <c r="E468" s="15"/>
      <c r="F468" s="15"/>
      <c r="G468" s="16"/>
      <c r="H468" s="63"/>
      <c r="I468" s="63"/>
      <c r="J468" s="63"/>
      <c r="K468" s="63"/>
      <c r="L468" s="63"/>
      <c r="M468" s="63"/>
      <c r="N468" s="63"/>
      <c r="O468" s="63"/>
      <c r="P468" s="63"/>
      <c r="Q468" s="18"/>
      <c r="R468" s="18"/>
    </row>
    <row r="469" spans="1:18" ht="15" x14ac:dyDescent="0.25">
      <c r="A469" s="65"/>
      <c r="B469" s="19"/>
      <c r="C469" s="18"/>
      <c r="D469" s="14"/>
      <c r="E469" s="15"/>
      <c r="F469" s="15"/>
      <c r="G469" s="16"/>
      <c r="H469" s="63"/>
      <c r="I469" s="63"/>
      <c r="J469" s="63"/>
      <c r="K469" s="63"/>
      <c r="L469" s="63"/>
      <c r="M469" s="63"/>
      <c r="N469" s="63"/>
      <c r="O469" s="63"/>
      <c r="P469" s="63"/>
      <c r="Q469" s="18"/>
      <c r="R469" s="18"/>
    </row>
    <row r="470" spans="1:18" ht="15" x14ac:dyDescent="0.25">
      <c r="A470" s="65"/>
      <c r="B470" s="19"/>
      <c r="C470" s="18"/>
      <c r="D470" s="14"/>
      <c r="E470" s="15"/>
      <c r="F470" s="15"/>
      <c r="G470" s="16"/>
      <c r="H470" s="63"/>
      <c r="I470" s="63"/>
      <c r="J470" s="63"/>
      <c r="K470" s="63"/>
      <c r="L470" s="63"/>
      <c r="M470" s="63"/>
      <c r="N470" s="63"/>
      <c r="O470" s="63"/>
      <c r="P470" s="63"/>
      <c r="Q470" s="18"/>
      <c r="R470" s="18"/>
    </row>
    <row r="471" spans="1:18" ht="15" x14ac:dyDescent="0.25">
      <c r="A471" s="65"/>
      <c r="B471" s="19"/>
      <c r="C471" s="14"/>
      <c r="D471" s="14"/>
      <c r="E471" s="15"/>
      <c r="F471" s="15"/>
      <c r="G471" s="16"/>
      <c r="H471" s="63"/>
      <c r="I471" s="63"/>
      <c r="J471" s="63"/>
      <c r="K471" s="63"/>
      <c r="L471" s="63"/>
      <c r="M471" s="63"/>
      <c r="N471" s="63"/>
      <c r="O471" s="63"/>
      <c r="P471" s="63"/>
      <c r="Q471" s="18"/>
      <c r="R471" s="18"/>
    </row>
    <row r="472" spans="1:18" x14ac:dyDescent="0.2">
      <c r="A472" s="66"/>
      <c r="B472" s="67"/>
      <c r="C472" s="69"/>
      <c r="D472" s="69"/>
      <c r="E472" s="15"/>
      <c r="F472" s="15"/>
      <c r="G472" s="16"/>
      <c r="H472" s="15"/>
      <c r="I472" s="15"/>
      <c r="J472" s="15"/>
      <c r="K472" s="15"/>
      <c r="L472" s="15"/>
      <c r="M472" s="15"/>
      <c r="N472" s="15"/>
      <c r="O472" s="15"/>
      <c r="P472" s="15"/>
      <c r="Q472" s="69"/>
      <c r="R472" s="69"/>
    </row>
    <row r="473" spans="1:18" ht="15" x14ac:dyDescent="0.25">
      <c r="A473" s="65"/>
      <c r="B473" s="19"/>
      <c r="C473" s="18"/>
      <c r="D473" s="14"/>
      <c r="E473" s="15"/>
      <c r="F473" s="15"/>
      <c r="G473" s="16"/>
      <c r="H473" s="63"/>
      <c r="I473" s="63"/>
      <c r="J473" s="63"/>
      <c r="K473" s="63"/>
      <c r="L473" s="63"/>
      <c r="M473" s="63"/>
      <c r="N473" s="63"/>
      <c r="O473" s="63"/>
      <c r="P473" s="63"/>
      <c r="Q473" s="18"/>
      <c r="R473" s="18"/>
    </row>
    <row r="474" spans="1:18" ht="15" x14ac:dyDescent="0.25">
      <c r="A474" s="65"/>
      <c r="B474" s="19"/>
      <c r="C474" s="18"/>
      <c r="D474" s="14"/>
      <c r="E474" s="15"/>
      <c r="F474" s="15"/>
      <c r="G474" s="16"/>
      <c r="H474" s="63"/>
      <c r="I474" s="63"/>
      <c r="J474" s="63"/>
      <c r="K474" s="63"/>
      <c r="L474" s="63"/>
      <c r="M474" s="63"/>
      <c r="N474" s="63"/>
      <c r="O474" s="63"/>
      <c r="P474" s="63"/>
      <c r="Q474" s="18"/>
      <c r="R474" s="18"/>
    </row>
    <row r="475" spans="1:18" ht="15" x14ac:dyDescent="0.25">
      <c r="A475" s="65"/>
      <c r="B475" s="19"/>
      <c r="C475" s="18"/>
      <c r="D475" s="14"/>
      <c r="E475" s="15"/>
      <c r="F475" s="15"/>
      <c r="G475" s="16"/>
      <c r="H475" s="63"/>
      <c r="I475" s="63"/>
      <c r="J475" s="63"/>
      <c r="K475" s="63"/>
      <c r="L475" s="63"/>
      <c r="M475" s="63"/>
      <c r="N475" s="63"/>
      <c r="O475" s="63"/>
      <c r="P475" s="63"/>
      <c r="Q475" s="18"/>
      <c r="R475" s="18"/>
    </row>
    <row r="476" spans="1:18" ht="15" x14ac:dyDescent="0.25">
      <c r="A476" s="65"/>
      <c r="B476" s="19"/>
      <c r="C476" s="18"/>
      <c r="D476" s="14"/>
      <c r="E476" s="15"/>
      <c r="F476" s="15"/>
      <c r="G476" s="16"/>
      <c r="H476" s="15"/>
      <c r="I476" s="63"/>
      <c r="J476" s="63"/>
      <c r="K476" s="63"/>
      <c r="L476" s="63"/>
      <c r="M476" s="63"/>
      <c r="N476" s="63"/>
      <c r="O476" s="15"/>
      <c r="P476" s="63"/>
      <c r="Q476" s="18"/>
      <c r="R476" s="18"/>
    </row>
    <row r="477" spans="1:18" ht="15" x14ac:dyDescent="0.25">
      <c r="A477" s="65"/>
      <c r="B477" s="19"/>
      <c r="C477" s="18"/>
      <c r="D477" s="14"/>
      <c r="E477" s="15"/>
      <c r="F477" s="15"/>
      <c r="G477" s="16"/>
      <c r="H477" s="15"/>
      <c r="I477" s="63"/>
      <c r="J477" s="63"/>
      <c r="K477" s="63"/>
      <c r="L477" s="63"/>
      <c r="M477" s="63"/>
      <c r="N477" s="63"/>
      <c r="O477" s="15"/>
      <c r="P477" s="63"/>
      <c r="Q477" s="18"/>
      <c r="R477" s="18"/>
    </row>
    <row r="478" spans="1:18" ht="15" x14ac:dyDescent="0.25">
      <c r="A478" s="65"/>
      <c r="B478" s="19"/>
      <c r="C478" s="18"/>
      <c r="D478" s="14"/>
      <c r="E478" s="15"/>
      <c r="F478" s="15"/>
      <c r="G478" s="16"/>
      <c r="H478" s="63"/>
      <c r="I478" s="63"/>
      <c r="J478" s="63"/>
      <c r="K478" s="63"/>
      <c r="L478" s="63"/>
      <c r="M478" s="63"/>
      <c r="N478" s="63"/>
      <c r="O478" s="63"/>
      <c r="P478" s="63"/>
      <c r="Q478" s="18"/>
      <c r="R478" s="18"/>
    </row>
    <row r="479" spans="1:18" ht="15" x14ac:dyDescent="0.25">
      <c r="A479" s="65"/>
      <c r="B479" s="19"/>
      <c r="C479" s="18"/>
      <c r="D479" s="14"/>
      <c r="E479" s="15"/>
      <c r="F479" s="15"/>
      <c r="G479" s="16"/>
      <c r="H479" s="63"/>
      <c r="I479" s="63"/>
      <c r="J479" s="63"/>
      <c r="K479" s="63"/>
      <c r="L479" s="63"/>
      <c r="M479" s="63"/>
      <c r="N479" s="63"/>
      <c r="O479" s="63"/>
      <c r="P479" s="63"/>
      <c r="Q479" s="18"/>
      <c r="R479" s="18"/>
    </row>
    <row r="480" spans="1:18" ht="15" x14ac:dyDescent="0.25">
      <c r="A480" s="65"/>
      <c r="B480" s="19"/>
      <c r="C480" s="18"/>
      <c r="D480" s="14"/>
      <c r="E480" s="15"/>
      <c r="F480" s="15"/>
      <c r="G480" s="16"/>
      <c r="H480" s="63"/>
      <c r="I480" s="63"/>
      <c r="J480" s="63"/>
      <c r="K480" s="63"/>
      <c r="L480" s="63"/>
      <c r="M480" s="63"/>
      <c r="N480" s="63"/>
      <c r="O480" s="63"/>
      <c r="P480" s="63"/>
      <c r="Q480" s="18"/>
      <c r="R480" s="18"/>
    </row>
    <row r="481" spans="1:18" ht="15" x14ac:dyDescent="0.25">
      <c r="A481" s="65"/>
      <c r="B481" s="19"/>
      <c r="C481" s="18"/>
      <c r="D481" s="14"/>
      <c r="E481" s="15"/>
      <c r="F481" s="15"/>
      <c r="G481" s="16"/>
      <c r="H481" s="63"/>
      <c r="I481" s="63"/>
      <c r="J481" s="63"/>
      <c r="K481" s="63"/>
      <c r="L481" s="63"/>
      <c r="M481" s="63"/>
      <c r="N481" s="63"/>
      <c r="O481" s="63"/>
      <c r="P481" s="63"/>
      <c r="Q481" s="18"/>
      <c r="R481" s="18"/>
    </row>
    <row r="482" spans="1:18" ht="15" x14ac:dyDescent="0.25">
      <c r="A482" s="65"/>
      <c r="B482" s="19"/>
      <c r="C482" s="18"/>
      <c r="D482" s="14"/>
      <c r="E482" s="15"/>
      <c r="F482" s="15"/>
      <c r="G482" s="16"/>
      <c r="H482" s="63"/>
      <c r="I482" s="63"/>
      <c r="J482" s="63"/>
      <c r="K482" s="63"/>
      <c r="L482" s="63"/>
      <c r="M482" s="63"/>
      <c r="N482" s="63"/>
      <c r="O482" s="63"/>
      <c r="P482" s="63"/>
      <c r="Q482" s="18"/>
      <c r="R482" s="18"/>
    </row>
    <row r="483" spans="1:18" ht="15" x14ac:dyDescent="0.25">
      <c r="A483" s="65"/>
      <c r="B483" s="19"/>
      <c r="C483" s="18"/>
      <c r="D483" s="14"/>
      <c r="E483" s="15"/>
      <c r="F483" s="15"/>
      <c r="G483" s="16"/>
      <c r="H483" s="63"/>
      <c r="I483" s="63"/>
      <c r="J483" s="63"/>
      <c r="K483" s="63"/>
      <c r="L483" s="63"/>
      <c r="M483" s="63"/>
      <c r="N483" s="63"/>
      <c r="O483" s="63"/>
      <c r="P483" s="63"/>
      <c r="Q483" s="18"/>
      <c r="R483" s="18"/>
    </row>
    <row r="484" spans="1:18" ht="15" x14ac:dyDescent="0.25">
      <c r="A484" s="65"/>
      <c r="B484" s="19"/>
      <c r="C484" s="18"/>
      <c r="D484" s="14"/>
      <c r="E484" s="15"/>
      <c r="F484" s="15"/>
      <c r="G484" s="16"/>
      <c r="H484" s="63"/>
      <c r="I484" s="63"/>
      <c r="J484" s="63"/>
      <c r="K484" s="63"/>
      <c r="L484" s="63"/>
      <c r="M484" s="63"/>
      <c r="N484" s="63"/>
      <c r="O484" s="63"/>
      <c r="P484" s="63"/>
      <c r="Q484" s="18"/>
      <c r="R484" s="18"/>
    </row>
    <row r="485" spans="1:18" ht="15" x14ac:dyDescent="0.25">
      <c r="A485" s="65"/>
      <c r="B485" s="19"/>
      <c r="C485" s="14"/>
      <c r="D485" s="14"/>
      <c r="E485" s="15"/>
      <c r="F485" s="15"/>
      <c r="G485" s="16"/>
      <c r="H485" s="63"/>
      <c r="I485" s="63"/>
      <c r="J485" s="63"/>
      <c r="K485" s="63"/>
      <c r="L485" s="63"/>
      <c r="M485" s="63"/>
      <c r="N485" s="63"/>
      <c r="O485" s="63"/>
      <c r="P485" s="63"/>
      <c r="Q485" s="18"/>
      <c r="R485" s="18"/>
    </row>
    <row r="486" spans="1:18" ht="15" x14ac:dyDescent="0.25">
      <c r="A486" s="65"/>
      <c r="B486" s="19"/>
      <c r="C486" s="18"/>
      <c r="D486" s="14"/>
      <c r="E486" s="15"/>
      <c r="F486" s="15"/>
      <c r="G486" s="16"/>
      <c r="H486" s="63"/>
      <c r="I486" s="63"/>
      <c r="J486" s="63"/>
      <c r="K486" s="63"/>
      <c r="L486" s="63"/>
      <c r="M486" s="63"/>
      <c r="N486" s="63"/>
      <c r="O486" s="63"/>
      <c r="P486" s="63"/>
      <c r="Q486" s="18"/>
      <c r="R486" s="18"/>
    </row>
    <row r="487" spans="1:18" ht="15" x14ac:dyDescent="0.25">
      <c r="A487" s="65"/>
      <c r="B487" s="19"/>
      <c r="C487" s="18"/>
      <c r="D487" s="14"/>
      <c r="E487" s="15"/>
      <c r="F487" s="15"/>
      <c r="G487" s="16"/>
      <c r="H487" s="63"/>
      <c r="I487" s="63"/>
      <c r="J487" s="63"/>
      <c r="K487" s="63"/>
      <c r="L487" s="63"/>
      <c r="M487" s="63"/>
      <c r="N487" s="63"/>
      <c r="O487" s="63"/>
      <c r="P487" s="63"/>
      <c r="Q487" s="18"/>
      <c r="R487" s="18"/>
    </row>
    <row r="488" spans="1:18" ht="15" x14ac:dyDescent="0.25">
      <c r="A488" s="65"/>
      <c r="B488" s="19"/>
      <c r="C488" s="18"/>
      <c r="D488" s="14"/>
      <c r="E488" s="15"/>
      <c r="F488" s="15"/>
      <c r="G488" s="16"/>
      <c r="H488" s="63"/>
      <c r="I488" s="63"/>
      <c r="J488" s="63"/>
      <c r="K488" s="63"/>
      <c r="L488" s="63"/>
      <c r="M488" s="63"/>
      <c r="N488" s="63"/>
      <c r="O488" s="63"/>
      <c r="P488" s="63"/>
      <c r="Q488" s="18"/>
      <c r="R488" s="18"/>
    </row>
    <row r="489" spans="1:18" ht="15" x14ac:dyDescent="0.25">
      <c r="A489" s="65"/>
      <c r="B489" s="19"/>
      <c r="C489" s="18"/>
      <c r="D489" s="14"/>
      <c r="E489" s="15"/>
      <c r="F489" s="15"/>
      <c r="G489" s="16"/>
      <c r="H489" s="63"/>
      <c r="I489" s="63"/>
      <c r="J489" s="63"/>
      <c r="K489" s="63"/>
      <c r="L489" s="63"/>
      <c r="M489" s="63"/>
      <c r="N489" s="63"/>
      <c r="O489" s="63"/>
      <c r="P489" s="63"/>
      <c r="Q489" s="18"/>
      <c r="R489" s="18"/>
    </row>
    <row r="490" spans="1:18" ht="15" x14ac:dyDescent="0.25">
      <c r="A490" s="65"/>
      <c r="B490" s="19"/>
      <c r="C490" s="18"/>
      <c r="D490" s="14"/>
      <c r="E490" s="15"/>
      <c r="F490" s="15"/>
      <c r="G490" s="16"/>
      <c r="H490" s="63"/>
      <c r="I490" s="63"/>
      <c r="J490" s="63"/>
      <c r="K490" s="63"/>
      <c r="L490" s="63"/>
      <c r="M490" s="63"/>
      <c r="N490" s="63"/>
      <c r="O490" s="63"/>
      <c r="P490" s="63"/>
      <c r="Q490" s="18"/>
      <c r="R490" s="18"/>
    </row>
    <row r="491" spans="1:18" ht="15" x14ac:dyDescent="0.25">
      <c r="A491" s="65"/>
      <c r="B491" s="19"/>
      <c r="C491" s="18"/>
      <c r="D491" s="14"/>
      <c r="E491" s="15"/>
      <c r="F491" s="15"/>
      <c r="G491" s="16"/>
      <c r="H491" s="63"/>
      <c r="I491" s="63"/>
      <c r="J491" s="63"/>
      <c r="K491" s="63"/>
      <c r="L491" s="63"/>
      <c r="M491" s="63"/>
      <c r="N491" s="63"/>
      <c r="O491" s="63"/>
      <c r="P491" s="63"/>
      <c r="Q491" s="18"/>
      <c r="R491" s="18"/>
    </row>
    <row r="492" spans="1:18" ht="15" x14ac:dyDescent="0.25">
      <c r="A492" s="65"/>
      <c r="B492" s="19"/>
      <c r="C492" s="18"/>
      <c r="D492" s="14"/>
      <c r="E492" s="15"/>
      <c r="F492" s="15"/>
      <c r="G492" s="16"/>
      <c r="H492" s="63"/>
      <c r="I492" s="63"/>
      <c r="J492" s="63"/>
      <c r="K492" s="63"/>
      <c r="L492" s="63"/>
      <c r="M492" s="63"/>
      <c r="N492" s="63"/>
      <c r="O492" s="63"/>
      <c r="P492" s="63"/>
      <c r="Q492" s="18"/>
      <c r="R492" s="18"/>
    </row>
    <row r="493" spans="1:18" ht="15" x14ac:dyDescent="0.25">
      <c r="A493" s="65"/>
      <c r="B493" s="19"/>
      <c r="C493" s="18"/>
      <c r="D493" s="14"/>
      <c r="E493" s="15"/>
      <c r="F493" s="15"/>
      <c r="G493" s="16"/>
      <c r="H493" s="63"/>
      <c r="I493" s="63"/>
      <c r="J493" s="63"/>
      <c r="K493" s="63"/>
      <c r="L493" s="63"/>
      <c r="M493" s="63"/>
      <c r="N493" s="63"/>
      <c r="O493" s="63"/>
      <c r="P493" s="63"/>
      <c r="Q493" s="18"/>
      <c r="R493" s="18"/>
    </row>
    <row r="494" spans="1:18" ht="15" x14ac:dyDescent="0.25">
      <c r="A494" s="65"/>
      <c r="B494" s="19"/>
      <c r="C494" s="18"/>
      <c r="D494" s="14"/>
      <c r="E494" s="15"/>
      <c r="F494" s="15"/>
      <c r="G494" s="16"/>
      <c r="H494" s="63"/>
      <c r="I494" s="63"/>
      <c r="J494" s="63"/>
      <c r="K494" s="63"/>
      <c r="L494" s="63"/>
      <c r="M494" s="63"/>
      <c r="N494" s="63"/>
      <c r="O494" s="63"/>
      <c r="P494" s="63"/>
      <c r="Q494" s="18"/>
      <c r="R494" s="18"/>
    </row>
    <row r="495" spans="1:18" ht="15" x14ac:dyDescent="0.25">
      <c r="A495" s="65"/>
      <c r="B495" s="19"/>
      <c r="C495" s="14"/>
      <c r="D495" s="14"/>
      <c r="E495" s="15"/>
      <c r="F495" s="15"/>
      <c r="G495" s="16"/>
      <c r="H495" s="63"/>
      <c r="I495" s="63"/>
      <c r="J495" s="63"/>
      <c r="K495" s="63"/>
      <c r="L495" s="63"/>
      <c r="M495" s="63"/>
      <c r="N495" s="63"/>
      <c r="O495" s="63"/>
      <c r="P495" s="63"/>
      <c r="Q495" s="18"/>
      <c r="R495" s="18"/>
    </row>
    <row r="496" spans="1:18" ht="15" x14ac:dyDescent="0.25">
      <c r="A496" s="65"/>
      <c r="B496" s="19"/>
      <c r="C496" s="18"/>
      <c r="D496" s="14"/>
      <c r="E496" s="15"/>
      <c r="F496" s="15"/>
      <c r="G496" s="16"/>
      <c r="H496" s="63"/>
      <c r="I496" s="63"/>
      <c r="J496" s="63"/>
      <c r="K496" s="63"/>
      <c r="L496" s="63"/>
      <c r="M496" s="63"/>
      <c r="N496" s="63"/>
      <c r="O496" s="63"/>
      <c r="P496" s="63"/>
      <c r="Q496" s="18"/>
      <c r="R496" s="18"/>
    </row>
    <row r="497" spans="1:18" ht="15" x14ac:dyDescent="0.25">
      <c r="A497" s="65"/>
      <c r="B497" s="19"/>
      <c r="C497" s="18"/>
      <c r="D497" s="14"/>
      <c r="E497" s="15"/>
      <c r="F497" s="15"/>
      <c r="G497" s="16"/>
      <c r="H497" s="63"/>
      <c r="I497" s="63"/>
      <c r="J497" s="63"/>
      <c r="K497" s="63"/>
      <c r="L497" s="63"/>
      <c r="M497" s="63"/>
      <c r="N497" s="63"/>
      <c r="O497" s="63"/>
      <c r="P497" s="63"/>
      <c r="Q497" s="18"/>
      <c r="R497" s="18"/>
    </row>
    <row r="498" spans="1:18" ht="15" x14ac:dyDescent="0.25">
      <c r="A498" s="65"/>
      <c r="B498" s="19"/>
      <c r="C498" s="18"/>
      <c r="D498" s="14"/>
      <c r="E498" s="15"/>
      <c r="F498" s="15"/>
      <c r="G498" s="16"/>
      <c r="H498" s="63"/>
      <c r="I498" s="63"/>
      <c r="J498" s="63"/>
      <c r="K498" s="63"/>
      <c r="L498" s="63"/>
      <c r="M498" s="63"/>
      <c r="N498" s="63"/>
      <c r="O498" s="63"/>
      <c r="P498" s="63"/>
      <c r="Q498" s="18"/>
      <c r="R498" s="18"/>
    </row>
    <row r="499" spans="1:18" ht="15" x14ac:dyDescent="0.25">
      <c r="A499" s="65"/>
      <c r="B499" s="19"/>
      <c r="C499" s="18"/>
      <c r="D499" s="14"/>
      <c r="E499" s="15"/>
      <c r="F499" s="15"/>
      <c r="G499" s="16"/>
      <c r="H499" s="63"/>
      <c r="I499" s="63"/>
      <c r="J499" s="63"/>
      <c r="K499" s="63"/>
      <c r="L499" s="63"/>
      <c r="M499" s="63"/>
      <c r="N499" s="63"/>
      <c r="O499" s="63"/>
      <c r="P499" s="63"/>
      <c r="Q499" s="18"/>
      <c r="R499" s="18"/>
    </row>
    <row r="500" spans="1:18" ht="15" x14ac:dyDescent="0.25">
      <c r="A500" s="65"/>
      <c r="B500" s="19"/>
      <c r="C500" s="18"/>
      <c r="D500" s="14"/>
      <c r="E500" s="15"/>
      <c r="F500" s="15"/>
      <c r="G500" s="16"/>
      <c r="H500" s="63"/>
      <c r="I500" s="63"/>
      <c r="J500" s="63"/>
      <c r="K500" s="63"/>
      <c r="L500" s="63"/>
      <c r="M500" s="63"/>
      <c r="N500" s="63"/>
      <c r="O500" s="63"/>
      <c r="P500" s="63"/>
      <c r="Q500" s="18"/>
      <c r="R500" s="18"/>
    </row>
    <row r="501" spans="1:18" ht="15" x14ac:dyDescent="0.25">
      <c r="A501" s="65"/>
      <c r="B501" s="19"/>
      <c r="C501" s="18"/>
      <c r="D501" s="14"/>
      <c r="E501" s="15"/>
      <c r="F501" s="15"/>
      <c r="G501" s="16"/>
      <c r="H501" s="63"/>
      <c r="I501" s="63"/>
      <c r="J501" s="63"/>
      <c r="K501" s="63"/>
      <c r="L501" s="63"/>
      <c r="M501" s="63"/>
      <c r="N501" s="63"/>
      <c r="O501" s="63"/>
      <c r="P501" s="63"/>
      <c r="Q501" s="18"/>
      <c r="R501" s="18"/>
    </row>
    <row r="502" spans="1:18" ht="15" x14ac:dyDescent="0.25">
      <c r="A502" s="65"/>
      <c r="B502" s="19"/>
      <c r="C502" s="18"/>
      <c r="D502" s="14"/>
      <c r="E502" s="15"/>
      <c r="F502" s="15"/>
      <c r="G502" s="16"/>
      <c r="H502" s="63"/>
      <c r="I502" s="63"/>
      <c r="J502" s="63"/>
      <c r="K502" s="63"/>
      <c r="L502" s="63"/>
      <c r="M502" s="63"/>
      <c r="N502" s="63"/>
      <c r="O502" s="63"/>
      <c r="P502" s="63"/>
      <c r="Q502" s="18"/>
      <c r="R502" s="18"/>
    </row>
    <row r="503" spans="1:18" ht="15" x14ac:dyDescent="0.25">
      <c r="A503" s="65"/>
      <c r="B503" s="19"/>
      <c r="C503" s="18"/>
      <c r="D503" s="14"/>
      <c r="E503" s="15"/>
      <c r="F503" s="15"/>
      <c r="G503" s="16"/>
      <c r="H503" s="63"/>
      <c r="I503" s="63"/>
      <c r="J503" s="63"/>
      <c r="K503" s="63"/>
      <c r="L503" s="63"/>
      <c r="M503" s="63"/>
      <c r="N503" s="63"/>
      <c r="O503" s="63"/>
      <c r="P503" s="63"/>
      <c r="Q503" s="18"/>
      <c r="R503" s="18"/>
    </row>
    <row r="504" spans="1:18" ht="15" x14ac:dyDescent="0.25">
      <c r="A504" s="65"/>
      <c r="B504" s="19"/>
      <c r="C504" s="18"/>
      <c r="D504" s="14"/>
      <c r="E504" s="15"/>
      <c r="F504" s="15"/>
      <c r="G504" s="16"/>
      <c r="H504" s="63"/>
      <c r="I504" s="63"/>
      <c r="J504" s="63"/>
      <c r="K504" s="63"/>
      <c r="L504" s="63"/>
      <c r="M504" s="63"/>
      <c r="N504" s="63"/>
      <c r="O504" s="63"/>
      <c r="P504" s="63"/>
      <c r="Q504" s="18"/>
      <c r="R504" s="18"/>
    </row>
    <row r="505" spans="1:18" ht="15" x14ac:dyDescent="0.25">
      <c r="A505" s="65"/>
      <c r="B505" s="19"/>
      <c r="C505" s="18"/>
      <c r="D505" s="14"/>
      <c r="E505" s="15"/>
      <c r="F505" s="15"/>
      <c r="G505" s="16"/>
      <c r="H505" s="63"/>
      <c r="I505" s="63"/>
      <c r="J505" s="63"/>
      <c r="K505" s="63"/>
      <c r="L505" s="63"/>
      <c r="M505" s="63"/>
      <c r="N505" s="63"/>
      <c r="O505" s="63"/>
      <c r="P505" s="63"/>
      <c r="Q505" s="18"/>
      <c r="R505" s="18"/>
    </row>
    <row r="506" spans="1:18" ht="15" x14ac:dyDescent="0.25">
      <c r="A506" s="65"/>
      <c r="B506" s="19"/>
      <c r="C506" s="18"/>
      <c r="D506" s="14"/>
      <c r="E506" s="15"/>
      <c r="F506" s="15"/>
      <c r="G506" s="16"/>
      <c r="H506" s="63"/>
      <c r="I506" s="63"/>
      <c r="J506" s="63"/>
      <c r="K506" s="63"/>
      <c r="L506" s="63"/>
      <c r="M506" s="63"/>
      <c r="N506" s="63"/>
      <c r="O506" s="63"/>
      <c r="P506" s="63"/>
      <c r="Q506" s="18"/>
      <c r="R506" s="18"/>
    </row>
    <row r="507" spans="1:18" ht="15" x14ac:dyDescent="0.25">
      <c r="A507" s="65"/>
      <c r="B507" s="19"/>
      <c r="C507" s="18"/>
      <c r="D507" s="14"/>
      <c r="E507" s="15"/>
      <c r="F507" s="15"/>
      <c r="G507" s="16"/>
      <c r="H507" s="63"/>
      <c r="I507" s="63"/>
      <c r="J507" s="63"/>
      <c r="K507" s="63"/>
      <c r="L507" s="63"/>
      <c r="M507" s="63"/>
      <c r="N507" s="63"/>
      <c r="O507" s="63"/>
      <c r="P507" s="63"/>
      <c r="Q507" s="18"/>
      <c r="R507" s="18"/>
    </row>
    <row r="508" spans="1:18" ht="15" x14ac:dyDescent="0.25">
      <c r="A508" s="65"/>
      <c r="B508" s="19"/>
      <c r="C508" s="18"/>
      <c r="D508" s="14"/>
      <c r="E508" s="15"/>
      <c r="F508" s="15"/>
      <c r="G508" s="16"/>
      <c r="H508" s="63"/>
      <c r="I508" s="63"/>
      <c r="J508" s="63"/>
      <c r="K508" s="63"/>
      <c r="L508" s="63"/>
      <c r="M508" s="63"/>
      <c r="N508" s="63"/>
      <c r="O508" s="63"/>
      <c r="P508" s="63"/>
      <c r="Q508" s="18"/>
      <c r="R508" s="18"/>
    </row>
    <row r="509" spans="1:18" ht="15" x14ac:dyDescent="0.25">
      <c r="A509" s="65"/>
      <c r="B509" s="19"/>
      <c r="C509" s="18"/>
      <c r="D509" s="14"/>
      <c r="E509" s="15"/>
      <c r="F509" s="15"/>
      <c r="G509" s="16"/>
      <c r="H509" s="63"/>
      <c r="I509" s="63"/>
      <c r="J509" s="63"/>
      <c r="K509" s="63"/>
      <c r="L509" s="63"/>
      <c r="M509" s="63"/>
      <c r="N509" s="63"/>
      <c r="O509" s="63"/>
      <c r="P509" s="63"/>
      <c r="Q509" s="18"/>
      <c r="R509" s="18"/>
    </row>
    <row r="510" spans="1:18" ht="15" x14ac:dyDescent="0.25">
      <c r="A510" s="65"/>
      <c r="B510" s="19"/>
      <c r="C510" s="18"/>
      <c r="D510" s="14"/>
      <c r="E510" s="15"/>
      <c r="F510" s="15"/>
      <c r="G510" s="16"/>
      <c r="H510" s="63"/>
      <c r="I510" s="63"/>
      <c r="J510" s="63"/>
      <c r="K510" s="63"/>
      <c r="L510" s="63"/>
      <c r="M510" s="63"/>
      <c r="N510" s="63"/>
      <c r="O510" s="63"/>
      <c r="P510" s="63"/>
      <c r="Q510" s="18"/>
      <c r="R510" s="18"/>
    </row>
    <row r="511" spans="1:18" ht="15" x14ac:dyDescent="0.25">
      <c r="A511" s="65"/>
      <c r="B511" s="19"/>
      <c r="C511" s="18"/>
      <c r="D511" s="14"/>
      <c r="E511" s="15"/>
      <c r="F511" s="15"/>
      <c r="G511" s="16"/>
      <c r="H511" s="63"/>
      <c r="I511" s="63"/>
      <c r="J511" s="63"/>
      <c r="K511" s="63"/>
      <c r="L511" s="63"/>
      <c r="M511" s="63"/>
      <c r="N511" s="63"/>
      <c r="O511" s="63"/>
      <c r="P511" s="63"/>
      <c r="Q511" s="18"/>
      <c r="R511" s="18"/>
    </row>
    <row r="512" spans="1:18" ht="15" x14ac:dyDescent="0.25">
      <c r="A512" s="65"/>
      <c r="B512" s="19"/>
      <c r="C512" s="18"/>
      <c r="D512" s="14"/>
      <c r="E512" s="15"/>
      <c r="F512" s="15"/>
      <c r="G512" s="15"/>
      <c r="H512" s="15"/>
      <c r="I512" s="63"/>
      <c r="J512" s="63"/>
      <c r="K512" s="63"/>
      <c r="L512" s="63"/>
      <c r="M512" s="63"/>
      <c r="N512" s="63"/>
      <c r="O512" s="15"/>
      <c r="P512" s="63"/>
      <c r="Q512" s="18"/>
      <c r="R512" s="18"/>
    </row>
    <row r="513" spans="1:18" ht="15" x14ac:dyDescent="0.25">
      <c r="A513" s="65"/>
      <c r="B513" s="19"/>
      <c r="C513" s="18"/>
      <c r="D513" s="14"/>
      <c r="E513" s="15"/>
      <c r="F513" s="15"/>
      <c r="G513" s="15"/>
      <c r="H513" s="15"/>
      <c r="I513" s="63"/>
      <c r="J513" s="63"/>
      <c r="K513" s="63"/>
      <c r="L513" s="63"/>
      <c r="M513" s="63"/>
      <c r="N513" s="63"/>
      <c r="O513" s="15"/>
      <c r="P513" s="63"/>
      <c r="Q513" s="18"/>
      <c r="R513" s="18"/>
    </row>
    <row r="514" spans="1:18" ht="15" x14ac:dyDescent="0.25">
      <c r="A514" s="65"/>
      <c r="B514" s="19"/>
      <c r="C514" s="18"/>
      <c r="D514" s="14"/>
      <c r="E514" s="15"/>
      <c r="F514" s="15"/>
      <c r="G514" s="16"/>
      <c r="H514" s="63"/>
      <c r="I514" s="63"/>
      <c r="J514" s="63"/>
      <c r="K514" s="63"/>
      <c r="L514" s="63"/>
      <c r="M514" s="63"/>
      <c r="N514" s="63"/>
      <c r="O514" s="63"/>
      <c r="P514" s="63"/>
      <c r="Q514" s="18"/>
      <c r="R514" s="18"/>
    </row>
    <row r="515" spans="1:18" ht="15" x14ac:dyDescent="0.25">
      <c r="A515" s="65"/>
      <c r="B515" s="19"/>
      <c r="C515" s="18"/>
      <c r="D515" s="18"/>
      <c r="E515" s="15"/>
      <c r="F515" s="15"/>
      <c r="G515" s="16"/>
      <c r="H515" s="63"/>
      <c r="I515" s="63"/>
      <c r="J515" s="63"/>
      <c r="K515" s="63"/>
      <c r="L515" s="63"/>
      <c r="M515" s="63"/>
      <c r="N515" s="63"/>
      <c r="O515" s="63"/>
      <c r="P515" s="63"/>
      <c r="Q515" s="18"/>
      <c r="R515" s="18"/>
    </row>
    <row r="516" spans="1:18" ht="15" x14ac:dyDescent="0.25">
      <c r="A516" s="65"/>
      <c r="B516" s="19"/>
      <c r="C516" s="18"/>
      <c r="D516" s="14"/>
      <c r="E516" s="15"/>
      <c r="F516" s="15"/>
      <c r="G516" s="16"/>
      <c r="H516" s="63"/>
      <c r="I516" s="63"/>
      <c r="J516" s="63"/>
      <c r="K516" s="63"/>
      <c r="L516" s="63"/>
      <c r="M516" s="63"/>
      <c r="N516" s="63"/>
      <c r="O516" s="63"/>
      <c r="P516" s="63"/>
      <c r="Q516" s="18"/>
      <c r="R516" s="18"/>
    </row>
    <row r="517" spans="1:18" ht="15" x14ac:dyDescent="0.25">
      <c r="A517" s="65"/>
      <c r="B517" s="19"/>
      <c r="C517" s="18"/>
      <c r="D517" s="14"/>
      <c r="E517" s="15"/>
      <c r="F517" s="15"/>
      <c r="G517" s="16"/>
      <c r="H517" s="63"/>
      <c r="I517" s="63"/>
      <c r="J517" s="63"/>
      <c r="K517" s="63"/>
      <c r="L517" s="63"/>
      <c r="M517" s="63"/>
      <c r="N517" s="63"/>
      <c r="O517" s="63"/>
      <c r="P517" s="63"/>
      <c r="Q517" s="18"/>
      <c r="R517" s="18"/>
    </row>
    <row r="518" spans="1:18" ht="15" x14ac:dyDescent="0.25">
      <c r="A518" s="65"/>
      <c r="B518" s="19"/>
      <c r="C518" s="14"/>
      <c r="D518" s="14"/>
      <c r="E518" s="15"/>
      <c r="F518" s="15"/>
      <c r="G518" s="16"/>
      <c r="H518" s="63"/>
      <c r="I518" s="63"/>
      <c r="J518" s="63"/>
      <c r="K518" s="63"/>
      <c r="L518" s="63"/>
      <c r="M518" s="63"/>
      <c r="N518" s="63"/>
      <c r="O518" s="63"/>
      <c r="P518" s="63"/>
      <c r="Q518" s="18"/>
      <c r="R518" s="18"/>
    </row>
    <row r="519" spans="1:18" ht="15" x14ac:dyDescent="0.25">
      <c r="A519" s="65"/>
      <c r="B519" s="19"/>
      <c r="C519" s="14"/>
      <c r="D519" s="14"/>
      <c r="E519" s="15"/>
      <c r="F519" s="15"/>
      <c r="G519" s="16"/>
      <c r="H519" s="63"/>
      <c r="I519" s="63"/>
      <c r="J519" s="63"/>
      <c r="K519" s="63"/>
      <c r="L519" s="63"/>
      <c r="M519" s="63"/>
      <c r="N519" s="63"/>
      <c r="O519" s="63"/>
      <c r="P519" s="63"/>
      <c r="Q519" s="18"/>
      <c r="R519" s="18"/>
    </row>
    <row r="520" spans="1:18" ht="15" x14ac:dyDescent="0.25">
      <c r="A520" s="65"/>
      <c r="B520" s="19"/>
      <c r="C520" s="18"/>
      <c r="D520" s="14"/>
      <c r="E520" s="15"/>
      <c r="F520" s="15"/>
      <c r="G520" s="16"/>
      <c r="H520" s="63"/>
      <c r="I520" s="63"/>
      <c r="J520" s="63"/>
      <c r="K520" s="63"/>
      <c r="L520" s="63"/>
      <c r="M520" s="63"/>
      <c r="N520" s="63"/>
      <c r="O520" s="63"/>
      <c r="P520" s="63"/>
      <c r="Q520" s="18"/>
      <c r="R520" s="18"/>
    </row>
    <row r="521" spans="1:18" ht="15" x14ac:dyDescent="0.25">
      <c r="A521" s="65"/>
      <c r="B521" s="19"/>
      <c r="C521" s="14"/>
      <c r="D521" s="14"/>
      <c r="E521" s="15"/>
      <c r="F521" s="15"/>
      <c r="G521" s="16"/>
      <c r="H521" s="63"/>
      <c r="I521" s="63"/>
      <c r="J521" s="63"/>
      <c r="K521" s="63"/>
      <c r="L521" s="63"/>
      <c r="M521" s="63"/>
      <c r="N521" s="63"/>
      <c r="O521" s="63"/>
      <c r="P521" s="63"/>
      <c r="Q521" s="18"/>
      <c r="R521" s="18"/>
    </row>
    <row r="522" spans="1:18" ht="15" x14ac:dyDescent="0.25">
      <c r="A522" s="65"/>
      <c r="B522" s="19"/>
      <c r="C522" s="18"/>
      <c r="D522" s="14"/>
      <c r="E522" s="15"/>
      <c r="F522" s="15"/>
      <c r="G522" s="16"/>
      <c r="H522" s="63"/>
      <c r="I522" s="63"/>
      <c r="J522" s="63"/>
      <c r="K522" s="63"/>
      <c r="L522" s="63"/>
      <c r="M522" s="63"/>
      <c r="N522" s="63"/>
      <c r="O522" s="63"/>
      <c r="P522" s="63"/>
      <c r="Q522" s="18"/>
      <c r="R522" s="18"/>
    </row>
    <row r="523" spans="1:18" ht="15" x14ac:dyDescent="0.25">
      <c r="A523" s="65"/>
      <c r="B523" s="19"/>
      <c r="C523" s="18"/>
      <c r="D523" s="18"/>
      <c r="E523" s="15"/>
      <c r="F523" s="15"/>
      <c r="G523" s="16"/>
      <c r="H523" s="63"/>
      <c r="I523" s="63"/>
      <c r="J523" s="63"/>
      <c r="K523" s="63"/>
      <c r="L523" s="63"/>
      <c r="M523" s="63"/>
      <c r="N523" s="63"/>
      <c r="O523" s="63"/>
      <c r="P523" s="63"/>
      <c r="Q523" s="18"/>
      <c r="R523" s="18"/>
    </row>
    <row r="524" spans="1:18" ht="15" x14ac:dyDescent="0.25">
      <c r="A524" s="65"/>
      <c r="B524" s="19"/>
      <c r="C524" s="18"/>
      <c r="D524" s="18"/>
      <c r="E524" s="15"/>
      <c r="F524" s="15"/>
      <c r="G524" s="16"/>
      <c r="H524" s="63"/>
      <c r="I524" s="63"/>
      <c r="J524" s="63"/>
      <c r="K524" s="63"/>
      <c r="L524" s="63"/>
      <c r="M524" s="63"/>
      <c r="N524" s="63"/>
      <c r="O524" s="63"/>
      <c r="P524" s="63"/>
      <c r="Q524" s="18"/>
      <c r="R524" s="18"/>
    </row>
    <row r="525" spans="1:18" ht="15" x14ac:dyDescent="0.25">
      <c r="A525" s="65"/>
      <c r="B525" s="19"/>
      <c r="C525" s="18"/>
      <c r="D525" s="14"/>
      <c r="E525" s="15"/>
      <c r="F525" s="15"/>
      <c r="G525" s="16"/>
      <c r="H525" s="63"/>
      <c r="I525" s="63"/>
      <c r="J525" s="63"/>
      <c r="K525" s="63"/>
      <c r="L525" s="63"/>
      <c r="M525" s="63"/>
      <c r="N525" s="63"/>
      <c r="O525" s="63"/>
      <c r="P525" s="63"/>
      <c r="Q525" s="18"/>
      <c r="R525" s="18"/>
    </row>
    <row r="526" spans="1:18" ht="15" x14ac:dyDescent="0.25">
      <c r="A526" s="65"/>
      <c r="B526" s="19"/>
      <c r="C526" s="18"/>
      <c r="D526" s="14"/>
      <c r="E526" s="15"/>
      <c r="F526" s="15"/>
      <c r="G526" s="16"/>
      <c r="H526" s="63"/>
      <c r="I526" s="63"/>
      <c r="J526" s="63"/>
      <c r="K526" s="63"/>
      <c r="L526" s="63"/>
      <c r="M526" s="63"/>
      <c r="N526" s="63"/>
      <c r="O526" s="63"/>
      <c r="P526" s="63"/>
      <c r="Q526" s="18"/>
      <c r="R526" s="18"/>
    </row>
    <row r="527" spans="1:18" ht="15" x14ac:dyDescent="0.25">
      <c r="A527" s="65"/>
      <c r="B527" s="19"/>
      <c r="C527" s="18"/>
      <c r="D527" s="14"/>
      <c r="E527" s="15"/>
      <c r="F527" s="15"/>
      <c r="G527" s="16"/>
      <c r="H527" s="63"/>
      <c r="I527" s="63"/>
      <c r="J527" s="63"/>
      <c r="K527" s="63"/>
      <c r="L527" s="63"/>
      <c r="M527" s="63"/>
      <c r="N527" s="63"/>
      <c r="O527" s="63"/>
      <c r="P527" s="63"/>
      <c r="Q527" s="18"/>
      <c r="R527" s="18"/>
    </row>
    <row r="528" spans="1:18" ht="15" x14ac:dyDescent="0.25">
      <c r="A528" s="65"/>
      <c r="B528" s="19"/>
      <c r="C528" s="18"/>
      <c r="D528" s="14"/>
      <c r="E528" s="15"/>
      <c r="F528" s="15"/>
      <c r="G528" s="16"/>
      <c r="H528" s="63"/>
      <c r="I528" s="63"/>
      <c r="J528" s="63"/>
      <c r="K528" s="63"/>
      <c r="L528" s="63"/>
      <c r="M528" s="63"/>
      <c r="N528" s="63"/>
      <c r="O528" s="63"/>
      <c r="P528" s="63"/>
      <c r="Q528" s="18"/>
      <c r="R528" s="18"/>
    </row>
    <row r="529" spans="1:18" ht="15" x14ac:dyDescent="0.25">
      <c r="A529" s="65"/>
      <c r="B529" s="19"/>
      <c r="C529" s="18"/>
      <c r="D529" s="14"/>
      <c r="E529" s="15"/>
      <c r="F529" s="15"/>
      <c r="G529" s="16"/>
      <c r="H529" s="63"/>
      <c r="I529" s="63"/>
      <c r="J529" s="63"/>
      <c r="K529" s="63"/>
      <c r="L529" s="63"/>
      <c r="M529" s="63"/>
      <c r="N529" s="63"/>
      <c r="O529" s="63"/>
      <c r="P529" s="63"/>
      <c r="Q529" s="18"/>
      <c r="R529" s="18"/>
    </row>
    <row r="530" spans="1:18" ht="15" x14ac:dyDescent="0.25">
      <c r="A530" s="65"/>
      <c r="B530" s="19"/>
      <c r="C530" s="18"/>
      <c r="D530" s="14"/>
      <c r="E530" s="15"/>
      <c r="F530" s="15"/>
      <c r="G530" s="16"/>
      <c r="H530" s="63"/>
      <c r="I530" s="63"/>
      <c r="J530" s="63"/>
      <c r="K530" s="63"/>
      <c r="L530" s="63"/>
      <c r="M530" s="63"/>
      <c r="N530" s="63"/>
      <c r="O530" s="63"/>
      <c r="P530" s="63"/>
      <c r="Q530" s="18"/>
      <c r="R530" s="18"/>
    </row>
    <row r="531" spans="1:18" ht="15" x14ac:dyDescent="0.25">
      <c r="A531" s="65"/>
      <c r="B531" s="19"/>
      <c r="C531" s="18"/>
      <c r="D531" s="14"/>
      <c r="E531" s="15"/>
      <c r="F531" s="15"/>
      <c r="G531" s="16"/>
      <c r="H531" s="63"/>
      <c r="I531" s="63"/>
      <c r="J531" s="63"/>
      <c r="K531" s="63"/>
      <c r="L531" s="63"/>
      <c r="M531" s="63"/>
      <c r="N531" s="63"/>
      <c r="O531" s="63"/>
      <c r="P531" s="63"/>
      <c r="Q531" s="18"/>
      <c r="R531" s="18"/>
    </row>
    <row r="532" spans="1:18" ht="15" x14ac:dyDescent="0.25">
      <c r="A532" s="65"/>
      <c r="B532" s="19"/>
      <c r="C532" s="18"/>
      <c r="D532" s="14"/>
      <c r="E532" s="15"/>
      <c r="F532" s="15"/>
      <c r="G532" s="16"/>
      <c r="H532" s="63"/>
      <c r="I532" s="63"/>
      <c r="J532" s="63"/>
      <c r="K532" s="63"/>
      <c r="L532" s="63"/>
      <c r="M532" s="63"/>
      <c r="N532" s="63"/>
      <c r="O532" s="63"/>
      <c r="P532" s="63"/>
      <c r="Q532" s="18"/>
      <c r="R532" s="18"/>
    </row>
    <row r="533" spans="1:18" ht="15" x14ac:dyDescent="0.25">
      <c r="A533" s="65"/>
      <c r="B533" s="19"/>
      <c r="C533" s="69"/>
      <c r="D533" s="68"/>
      <c r="E533" s="63"/>
      <c r="F533" s="63"/>
      <c r="G533" s="16"/>
      <c r="H533" s="63"/>
      <c r="I533" s="63"/>
      <c r="J533" s="63"/>
      <c r="K533" s="63"/>
      <c r="L533" s="63"/>
      <c r="M533" s="63"/>
      <c r="N533" s="63"/>
      <c r="O533" s="15"/>
      <c r="P533" s="63"/>
      <c r="Q533" s="18"/>
      <c r="R533" s="18"/>
    </row>
    <row r="534" spans="1:18" ht="15" x14ac:dyDescent="0.25">
      <c r="A534" s="65"/>
      <c r="B534" s="19"/>
      <c r="C534" s="69"/>
      <c r="D534" s="68"/>
      <c r="E534" s="63"/>
      <c r="F534" s="63"/>
      <c r="G534" s="16"/>
      <c r="H534" s="63"/>
      <c r="I534" s="63"/>
      <c r="J534" s="63"/>
      <c r="K534" s="63"/>
      <c r="L534" s="63"/>
      <c r="M534" s="63"/>
      <c r="N534" s="63"/>
      <c r="O534" s="63"/>
      <c r="P534" s="63"/>
      <c r="Q534" s="18"/>
      <c r="R534" s="18"/>
    </row>
    <row r="535" spans="1:18" ht="15" x14ac:dyDescent="0.25">
      <c r="A535" s="65"/>
      <c r="B535" s="19"/>
      <c r="C535" s="68"/>
      <c r="D535" s="68"/>
      <c r="E535" s="63"/>
      <c r="F535" s="63"/>
      <c r="G535" s="16"/>
      <c r="H535" s="63"/>
      <c r="I535" s="63"/>
      <c r="J535" s="63"/>
      <c r="K535" s="63"/>
      <c r="L535" s="63"/>
      <c r="M535" s="63"/>
      <c r="N535" s="63"/>
      <c r="O535" s="63"/>
      <c r="P535" s="63"/>
      <c r="Q535" s="18"/>
      <c r="R535" s="18"/>
    </row>
    <row r="536" spans="1:18" ht="15" x14ac:dyDescent="0.25">
      <c r="A536" s="65"/>
      <c r="B536" s="19"/>
      <c r="C536" s="18"/>
      <c r="D536" s="14"/>
      <c r="E536" s="63"/>
      <c r="F536" s="63"/>
      <c r="G536" s="16"/>
      <c r="H536" s="63"/>
      <c r="I536" s="63"/>
      <c r="J536" s="63"/>
      <c r="K536" s="63"/>
      <c r="L536" s="63"/>
      <c r="M536" s="63"/>
      <c r="N536" s="63"/>
      <c r="O536" s="63"/>
      <c r="P536" s="63"/>
      <c r="Q536" s="18"/>
      <c r="R536" s="18"/>
    </row>
    <row r="537" spans="1:18" ht="15" x14ac:dyDescent="0.25">
      <c r="A537" s="65"/>
      <c r="B537" s="19"/>
      <c r="C537" s="18"/>
      <c r="D537" s="14"/>
      <c r="E537" s="63"/>
      <c r="F537" s="63"/>
      <c r="G537" s="16"/>
      <c r="H537" s="63"/>
      <c r="I537" s="63"/>
      <c r="J537" s="63"/>
      <c r="K537" s="63"/>
      <c r="L537" s="63"/>
      <c r="M537" s="63"/>
      <c r="N537" s="63"/>
      <c r="O537" s="63"/>
      <c r="P537" s="63"/>
      <c r="Q537" s="18"/>
      <c r="R537" s="18"/>
    </row>
    <row r="538" spans="1:18" ht="15" x14ac:dyDescent="0.25">
      <c r="A538" s="65"/>
      <c r="B538" s="19"/>
      <c r="C538" s="18"/>
      <c r="D538" s="14"/>
      <c r="E538" s="63"/>
      <c r="F538" s="15"/>
      <c r="G538" s="16"/>
      <c r="H538" s="63"/>
      <c r="I538" s="63"/>
      <c r="J538" s="63"/>
      <c r="K538" s="63"/>
      <c r="L538" s="63"/>
      <c r="M538" s="63"/>
      <c r="N538" s="63"/>
      <c r="O538" s="63"/>
      <c r="P538" s="63"/>
      <c r="Q538" s="18"/>
      <c r="R538" s="18"/>
    </row>
    <row r="539" spans="1:18" ht="15" x14ac:dyDescent="0.25">
      <c r="A539" s="65"/>
      <c r="B539" s="19"/>
      <c r="C539" s="18"/>
      <c r="D539" s="14"/>
      <c r="E539" s="63"/>
      <c r="F539" s="15"/>
      <c r="G539" s="16"/>
      <c r="H539" s="63"/>
      <c r="I539" s="63"/>
      <c r="J539" s="63"/>
      <c r="K539" s="63"/>
      <c r="L539" s="63"/>
      <c r="M539" s="63"/>
      <c r="N539" s="63"/>
      <c r="O539" s="63"/>
      <c r="P539" s="63"/>
      <c r="Q539" s="18"/>
      <c r="R539" s="18"/>
    </row>
    <row r="540" spans="1:18" ht="15" x14ac:dyDescent="0.25">
      <c r="A540" s="65"/>
      <c r="B540" s="19"/>
      <c r="C540" s="18"/>
      <c r="D540" s="14"/>
      <c r="E540" s="15"/>
      <c r="F540" s="15"/>
      <c r="G540" s="16"/>
      <c r="H540" s="63"/>
      <c r="I540" s="63"/>
      <c r="J540" s="63"/>
      <c r="K540" s="63"/>
      <c r="L540" s="63"/>
      <c r="M540" s="63"/>
      <c r="N540" s="63"/>
      <c r="O540" s="63"/>
      <c r="P540" s="63"/>
      <c r="Q540" s="18"/>
      <c r="R540" s="18"/>
    </row>
    <row r="541" spans="1:18" ht="15" x14ac:dyDescent="0.25">
      <c r="A541" s="65"/>
      <c r="B541" s="19"/>
      <c r="C541" s="18"/>
      <c r="D541" s="14"/>
      <c r="E541" s="15"/>
      <c r="F541" s="15"/>
      <c r="G541" s="16"/>
      <c r="H541" s="63"/>
      <c r="I541" s="63"/>
      <c r="J541" s="63"/>
      <c r="K541" s="63"/>
      <c r="L541" s="63"/>
      <c r="M541" s="63"/>
      <c r="N541" s="63"/>
      <c r="O541" s="63"/>
      <c r="P541" s="63"/>
      <c r="Q541" s="18"/>
      <c r="R541" s="18"/>
    </row>
    <row r="542" spans="1:18" ht="15" x14ac:dyDescent="0.25">
      <c r="A542" s="65"/>
      <c r="B542" s="19"/>
      <c r="C542" s="18"/>
      <c r="D542" s="14"/>
      <c r="E542" s="15"/>
      <c r="F542" s="15"/>
      <c r="G542" s="16"/>
      <c r="H542" s="63"/>
      <c r="I542" s="63"/>
      <c r="J542" s="63"/>
      <c r="K542" s="63"/>
      <c r="L542" s="63"/>
      <c r="M542" s="63"/>
      <c r="N542" s="63"/>
      <c r="O542" s="63"/>
      <c r="P542" s="63"/>
      <c r="Q542" s="18"/>
      <c r="R542" s="18"/>
    </row>
    <row r="543" spans="1:18" ht="15" x14ac:dyDescent="0.25">
      <c r="A543" s="65"/>
      <c r="B543" s="19"/>
      <c r="C543" s="18"/>
      <c r="D543" s="14"/>
      <c r="E543" s="15"/>
      <c r="F543" s="15"/>
      <c r="G543" s="16"/>
      <c r="H543" s="63"/>
      <c r="I543" s="63"/>
      <c r="J543" s="63"/>
      <c r="K543" s="63"/>
      <c r="L543" s="63"/>
      <c r="M543" s="63"/>
      <c r="N543" s="63"/>
      <c r="O543" s="63"/>
      <c r="P543" s="63"/>
      <c r="Q543" s="18"/>
      <c r="R543" s="18"/>
    </row>
    <row r="544" spans="1:18" ht="15" x14ac:dyDescent="0.25">
      <c r="A544" s="65"/>
      <c r="B544" s="19"/>
      <c r="C544" s="14"/>
      <c r="D544" s="14"/>
      <c r="E544" s="15"/>
      <c r="F544" s="15"/>
      <c r="G544" s="16"/>
      <c r="H544" s="63"/>
      <c r="I544" s="63"/>
      <c r="J544" s="63"/>
      <c r="K544" s="63"/>
      <c r="L544" s="63"/>
      <c r="M544" s="63"/>
      <c r="N544" s="63"/>
      <c r="O544" s="63"/>
      <c r="P544" s="63"/>
      <c r="Q544" s="18"/>
      <c r="R544" s="18"/>
    </row>
    <row r="545" spans="1:18" ht="15" x14ac:dyDescent="0.25">
      <c r="A545" s="65"/>
      <c r="B545" s="19"/>
      <c r="C545" s="18"/>
      <c r="D545" s="14"/>
      <c r="E545" s="15"/>
      <c r="F545" s="15"/>
      <c r="G545" s="16"/>
      <c r="H545" s="63"/>
      <c r="I545" s="63"/>
      <c r="J545" s="63"/>
      <c r="K545" s="63"/>
      <c r="L545" s="63"/>
      <c r="M545" s="63"/>
      <c r="N545" s="63"/>
      <c r="O545" s="63"/>
      <c r="P545" s="63"/>
      <c r="Q545" s="18"/>
      <c r="R545" s="18"/>
    </row>
    <row r="546" spans="1:18" ht="15" x14ac:dyDescent="0.25">
      <c r="A546" s="65"/>
      <c r="B546" s="19"/>
      <c r="C546" s="18"/>
      <c r="D546" s="14"/>
      <c r="E546" s="15"/>
      <c r="F546" s="15"/>
      <c r="G546" s="16"/>
      <c r="H546" s="63"/>
      <c r="I546" s="63"/>
      <c r="J546" s="63"/>
      <c r="K546" s="63"/>
      <c r="L546" s="63"/>
      <c r="M546" s="63"/>
      <c r="N546" s="63"/>
      <c r="O546" s="63"/>
      <c r="P546" s="63"/>
      <c r="Q546" s="18"/>
      <c r="R546" s="18"/>
    </row>
    <row r="547" spans="1:18" ht="15" x14ac:dyDescent="0.25">
      <c r="A547" s="65"/>
      <c r="B547" s="19"/>
      <c r="C547" s="18"/>
      <c r="D547" s="14"/>
      <c r="E547" s="15"/>
      <c r="F547" s="15"/>
      <c r="G547" s="16"/>
      <c r="H547" s="63"/>
      <c r="I547" s="63"/>
      <c r="J547" s="63"/>
      <c r="K547" s="63"/>
      <c r="L547" s="63"/>
      <c r="M547" s="63"/>
      <c r="N547" s="63"/>
      <c r="O547" s="63"/>
      <c r="P547" s="63"/>
      <c r="Q547" s="18"/>
      <c r="R547" s="18"/>
    </row>
    <row r="548" spans="1:18" ht="15" x14ac:dyDescent="0.25">
      <c r="A548" s="65"/>
      <c r="B548" s="19"/>
      <c r="C548" s="18"/>
      <c r="D548" s="14"/>
      <c r="E548" s="15"/>
      <c r="F548" s="15"/>
      <c r="G548" s="16"/>
      <c r="H548" s="63"/>
      <c r="I548" s="63"/>
      <c r="J548" s="63"/>
      <c r="K548" s="63"/>
      <c r="L548" s="63"/>
      <c r="M548" s="63"/>
      <c r="N548" s="63"/>
      <c r="O548" s="63"/>
      <c r="P548" s="63"/>
      <c r="Q548" s="18"/>
      <c r="R548" s="18"/>
    </row>
    <row r="549" spans="1:18" ht="15" x14ac:dyDescent="0.25">
      <c r="A549" s="65"/>
      <c r="B549" s="19"/>
      <c r="C549" s="18"/>
      <c r="D549" s="14"/>
      <c r="E549" s="15"/>
      <c r="F549" s="15"/>
      <c r="G549" s="16"/>
      <c r="H549" s="63"/>
      <c r="I549" s="63"/>
      <c r="J549" s="63"/>
      <c r="K549" s="63"/>
      <c r="L549" s="63"/>
      <c r="M549" s="63"/>
      <c r="N549" s="63"/>
      <c r="O549" s="63"/>
      <c r="P549" s="63"/>
      <c r="Q549" s="18"/>
      <c r="R549" s="18"/>
    </row>
    <row r="550" spans="1:18" ht="15" x14ac:dyDescent="0.25">
      <c r="A550" s="65"/>
      <c r="B550" s="19"/>
      <c r="C550" s="18"/>
      <c r="D550" s="14"/>
      <c r="E550" s="15"/>
      <c r="F550" s="15"/>
      <c r="G550" s="16"/>
      <c r="H550" s="63"/>
      <c r="I550" s="63"/>
      <c r="J550" s="63"/>
      <c r="K550" s="63"/>
      <c r="L550" s="63"/>
      <c r="M550" s="63"/>
      <c r="N550" s="63"/>
      <c r="O550" s="63"/>
      <c r="P550" s="63"/>
      <c r="Q550" s="18"/>
      <c r="R550" s="18"/>
    </row>
    <row r="551" spans="1:18" ht="15" x14ac:dyDescent="0.25">
      <c r="A551" s="65"/>
      <c r="B551" s="19"/>
      <c r="C551" s="18"/>
      <c r="D551" s="14"/>
      <c r="E551" s="15"/>
      <c r="F551" s="15"/>
      <c r="G551" s="16"/>
      <c r="H551" s="63"/>
      <c r="I551" s="63"/>
      <c r="J551" s="63"/>
      <c r="K551" s="63"/>
      <c r="L551" s="63"/>
      <c r="M551" s="63"/>
      <c r="N551" s="63"/>
      <c r="O551" s="63"/>
      <c r="P551" s="63"/>
      <c r="Q551" s="18"/>
      <c r="R551" s="18"/>
    </row>
    <row r="552" spans="1:18" ht="15" x14ac:dyDescent="0.25">
      <c r="A552" s="65"/>
      <c r="B552" s="19"/>
      <c r="C552" s="18"/>
      <c r="D552" s="14"/>
      <c r="E552" s="15"/>
      <c r="F552" s="15"/>
      <c r="G552" s="16"/>
      <c r="H552" s="63"/>
      <c r="I552" s="63"/>
      <c r="J552" s="63"/>
      <c r="K552" s="63"/>
      <c r="L552" s="63"/>
      <c r="M552" s="63"/>
      <c r="N552" s="63"/>
      <c r="O552" s="63"/>
      <c r="P552" s="63"/>
      <c r="Q552" s="18"/>
      <c r="R552" s="18"/>
    </row>
    <row r="553" spans="1:18" ht="15" x14ac:dyDescent="0.25">
      <c r="A553" s="65"/>
      <c r="B553" s="19"/>
      <c r="C553" s="18"/>
      <c r="D553" s="14"/>
      <c r="E553" s="15"/>
      <c r="F553" s="15"/>
      <c r="G553" s="16"/>
      <c r="H553" s="63"/>
      <c r="I553" s="63"/>
      <c r="J553" s="63"/>
      <c r="K553" s="63"/>
      <c r="L553" s="63"/>
      <c r="M553" s="63"/>
      <c r="N553" s="63"/>
      <c r="O553" s="63"/>
      <c r="P553" s="63"/>
      <c r="Q553" s="18"/>
      <c r="R553" s="18"/>
    </row>
    <row r="554" spans="1:18" ht="15" x14ac:dyDescent="0.25">
      <c r="A554" s="65"/>
      <c r="B554" s="19"/>
      <c r="C554" s="18"/>
      <c r="D554" s="14"/>
      <c r="E554" s="15"/>
      <c r="F554" s="15"/>
      <c r="G554" s="16"/>
      <c r="H554" s="63"/>
      <c r="I554" s="63"/>
      <c r="J554" s="63"/>
      <c r="K554" s="63"/>
      <c r="L554" s="63"/>
      <c r="M554" s="63"/>
      <c r="N554" s="63"/>
      <c r="O554" s="63"/>
      <c r="P554" s="63"/>
      <c r="Q554" s="18"/>
      <c r="R554" s="18"/>
    </row>
    <row r="555" spans="1:18" ht="15" x14ac:dyDescent="0.25">
      <c r="A555" s="65"/>
      <c r="B555" s="19"/>
      <c r="C555" s="14"/>
      <c r="D555" s="14"/>
      <c r="E555" s="15"/>
      <c r="F555" s="15"/>
      <c r="G555" s="16"/>
      <c r="H555" s="63"/>
      <c r="I555" s="63"/>
      <c r="J555" s="63"/>
      <c r="K555" s="63"/>
      <c r="L555" s="63"/>
      <c r="M555" s="63"/>
      <c r="N555" s="63"/>
      <c r="O555" s="63"/>
      <c r="P555" s="63"/>
      <c r="Q555" s="18"/>
      <c r="R555" s="18"/>
    </row>
    <row r="556" spans="1:18" ht="15" x14ac:dyDescent="0.25">
      <c r="A556" s="65"/>
      <c r="B556" s="19"/>
      <c r="C556" s="18"/>
      <c r="D556" s="14"/>
      <c r="E556" s="15"/>
      <c r="F556" s="15"/>
      <c r="G556" s="16"/>
      <c r="H556" s="63"/>
      <c r="I556" s="63"/>
      <c r="J556" s="63"/>
      <c r="K556" s="63"/>
      <c r="L556" s="63"/>
      <c r="M556" s="63"/>
      <c r="N556" s="63"/>
      <c r="O556" s="63"/>
      <c r="P556" s="63"/>
      <c r="Q556" s="18"/>
      <c r="R556" s="18"/>
    </row>
    <row r="557" spans="1:18" ht="15" x14ac:dyDescent="0.25">
      <c r="A557" s="65"/>
      <c r="B557" s="19"/>
      <c r="C557" s="14"/>
      <c r="D557" s="14"/>
      <c r="E557" s="15"/>
      <c r="F557" s="15"/>
      <c r="G557" s="16"/>
      <c r="H557" s="63"/>
      <c r="I557" s="63"/>
      <c r="J557" s="63"/>
      <c r="K557" s="63"/>
      <c r="L557" s="63"/>
      <c r="M557" s="63"/>
      <c r="N557" s="63"/>
      <c r="O557" s="63"/>
      <c r="P557" s="63"/>
      <c r="Q557" s="18"/>
      <c r="R557" s="18"/>
    </row>
    <row r="558" spans="1:18" ht="15" x14ac:dyDescent="0.25">
      <c r="A558" s="65"/>
      <c r="B558" s="19"/>
      <c r="C558" s="18"/>
      <c r="D558" s="14"/>
      <c r="E558" s="15"/>
      <c r="F558" s="15"/>
      <c r="G558" s="16"/>
      <c r="H558" s="63"/>
      <c r="I558" s="63"/>
      <c r="J558" s="63"/>
      <c r="K558" s="63"/>
      <c r="L558" s="63"/>
      <c r="M558" s="63"/>
      <c r="N558" s="63"/>
      <c r="O558" s="63"/>
      <c r="P558" s="63"/>
      <c r="Q558" s="18"/>
      <c r="R558" s="18"/>
    </row>
    <row r="559" spans="1:18" ht="15" x14ac:dyDescent="0.25">
      <c r="A559" s="65"/>
      <c r="B559" s="19"/>
      <c r="C559" s="18"/>
      <c r="D559" s="14"/>
      <c r="E559" s="15"/>
      <c r="F559" s="15"/>
      <c r="G559" s="16"/>
      <c r="H559" s="63"/>
      <c r="I559" s="63"/>
      <c r="J559" s="63"/>
      <c r="K559" s="63"/>
      <c r="L559" s="63"/>
      <c r="M559" s="63"/>
      <c r="N559" s="63"/>
      <c r="O559" s="63"/>
      <c r="P559" s="63"/>
      <c r="Q559" s="18"/>
      <c r="R559" s="18"/>
    </row>
    <row r="560" spans="1:18" ht="15" x14ac:dyDescent="0.25">
      <c r="A560" s="65"/>
      <c r="B560" s="19"/>
      <c r="C560" s="18"/>
      <c r="D560" s="14"/>
      <c r="E560" s="15"/>
      <c r="F560" s="15"/>
      <c r="G560" s="16"/>
      <c r="H560" s="63"/>
      <c r="I560" s="63"/>
      <c r="J560" s="63"/>
      <c r="K560" s="63"/>
      <c r="L560" s="63"/>
      <c r="M560" s="63"/>
      <c r="N560" s="63"/>
      <c r="O560" s="63"/>
      <c r="P560" s="63"/>
      <c r="Q560" s="18"/>
      <c r="R560" s="18"/>
    </row>
    <row r="561" spans="1:18" ht="15" x14ac:dyDescent="0.25">
      <c r="A561" s="65"/>
      <c r="B561" s="19"/>
      <c r="C561" s="18"/>
      <c r="D561" s="18"/>
      <c r="E561" s="15"/>
      <c r="F561" s="15"/>
      <c r="G561" s="16"/>
      <c r="H561" s="63"/>
      <c r="I561" s="63"/>
      <c r="J561" s="63"/>
      <c r="K561" s="63"/>
      <c r="L561" s="63"/>
      <c r="M561" s="63"/>
      <c r="N561" s="63"/>
      <c r="O561" s="63"/>
      <c r="P561" s="63"/>
      <c r="Q561" s="18"/>
      <c r="R561" s="18"/>
    </row>
    <row r="562" spans="1:18" ht="15" x14ac:dyDescent="0.25">
      <c r="A562" s="65"/>
      <c r="B562" s="19"/>
      <c r="C562" s="18"/>
      <c r="D562" s="14"/>
      <c r="E562" s="15"/>
      <c r="F562" s="15"/>
      <c r="G562" s="16"/>
      <c r="H562" s="63"/>
      <c r="I562" s="63"/>
      <c r="J562" s="63"/>
      <c r="K562" s="63"/>
      <c r="L562" s="63"/>
      <c r="M562" s="63"/>
      <c r="N562" s="63"/>
      <c r="O562" s="63"/>
      <c r="P562" s="63"/>
      <c r="Q562" s="18"/>
      <c r="R562" s="18"/>
    </row>
    <row r="563" spans="1:18" ht="15" x14ac:dyDescent="0.25">
      <c r="A563" s="65"/>
      <c r="B563" s="19"/>
      <c r="C563" s="18"/>
      <c r="D563" s="14"/>
      <c r="E563" s="15"/>
      <c r="F563" s="15"/>
      <c r="G563" s="16"/>
      <c r="H563" s="63"/>
      <c r="I563" s="63"/>
      <c r="J563" s="63"/>
      <c r="K563" s="63"/>
      <c r="L563" s="63"/>
      <c r="M563" s="63"/>
      <c r="N563" s="63"/>
      <c r="O563" s="63"/>
      <c r="P563" s="63"/>
      <c r="Q563" s="18"/>
      <c r="R563" s="18"/>
    </row>
    <row r="564" spans="1:18" ht="15" x14ac:dyDescent="0.25">
      <c r="A564" s="65"/>
      <c r="B564" s="19"/>
      <c r="C564" s="14"/>
      <c r="D564" s="14"/>
      <c r="E564" s="15"/>
      <c r="F564" s="15"/>
      <c r="G564" s="16"/>
      <c r="H564" s="63"/>
      <c r="I564" s="63"/>
      <c r="J564" s="63"/>
      <c r="K564" s="63"/>
      <c r="L564" s="63"/>
      <c r="M564" s="63"/>
      <c r="N564" s="63"/>
      <c r="O564" s="63"/>
      <c r="P564" s="63"/>
      <c r="Q564" s="18"/>
      <c r="R564" s="18"/>
    </row>
    <row r="565" spans="1:18" ht="15" x14ac:dyDescent="0.25">
      <c r="A565" s="65"/>
      <c r="B565" s="19"/>
      <c r="C565" s="18"/>
      <c r="D565" s="14"/>
      <c r="E565" s="15"/>
      <c r="F565" s="15"/>
      <c r="G565" s="16"/>
      <c r="H565" s="63"/>
      <c r="I565" s="63"/>
      <c r="J565" s="63"/>
      <c r="K565" s="63"/>
      <c r="L565" s="63"/>
      <c r="M565" s="63"/>
      <c r="N565" s="63"/>
      <c r="O565" s="63"/>
      <c r="P565" s="63"/>
      <c r="Q565" s="18"/>
      <c r="R565" s="18"/>
    </row>
    <row r="566" spans="1:18" ht="15" x14ac:dyDescent="0.25">
      <c r="A566" s="65"/>
      <c r="B566" s="19"/>
      <c r="C566" s="18"/>
      <c r="D566" s="14"/>
      <c r="E566" s="15"/>
      <c r="F566" s="15"/>
      <c r="G566" s="16"/>
      <c r="H566" s="63"/>
      <c r="I566" s="63"/>
      <c r="J566" s="63"/>
      <c r="K566" s="63"/>
      <c r="L566" s="63"/>
      <c r="M566" s="63"/>
      <c r="N566" s="63"/>
      <c r="O566" s="63"/>
      <c r="P566" s="63"/>
      <c r="Q566" s="18"/>
      <c r="R566" s="18"/>
    </row>
    <row r="567" spans="1:18" ht="15" x14ac:dyDescent="0.25">
      <c r="A567" s="65"/>
      <c r="B567" s="19"/>
      <c r="C567" s="18"/>
      <c r="D567" s="14"/>
      <c r="E567" s="15"/>
      <c r="F567" s="15"/>
      <c r="G567" s="16"/>
      <c r="H567" s="63"/>
      <c r="I567" s="63"/>
      <c r="J567" s="63"/>
      <c r="K567" s="63"/>
      <c r="L567" s="63"/>
      <c r="M567" s="63"/>
      <c r="N567" s="63"/>
      <c r="O567" s="63"/>
      <c r="P567" s="63"/>
      <c r="Q567" s="18"/>
      <c r="R567" s="18"/>
    </row>
    <row r="568" spans="1:18" ht="15" x14ac:dyDescent="0.25">
      <c r="A568" s="65"/>
      <c r="B568" s="19"/>
      <c r="C568" s="18"/>
      <c r="D568" s="14"/>
      <c r="E568" s="15"/>
      <c r="F568" s="15"/>
      <c r="G568" s="16"/>
      <c r="H568" s="63"/>
      <c r="I568" s="63"/>
      <c r="J568" s="63"/>
      <c r="K568" s="63"/>
      <c r="L568" s="63"/>
      <c r="M568" s="63"/>
      <c r="N568" s="63"/>
      <c r="O568" s="63"/>
      <c r="P568" s="63"/>
      <c r="Q568" s="18"/>
      <c r="R568" s="18"/>
    </row>
    <row r="569" spans="1:18" ht="15" x14ac:dyDescent="0.25">
      <c r="A569" s="65"/>
      <c r="B569" s="19"/>
      <c r="C569" s="18"/>
      <c r="D569" s="14"/>
      <c r="E569" s="15"/>
      <c r="F569" s="15"/>
      <c r="G569" s="16"/>
      <c r="H569" s="63"/>
      <c r="I569" s="63"/>
      <c r="J569" s="63"/>
      <c r="K569" s="63"/>
      <c r="L569" s="63"/>
      <c r="M569" s="63"/>
      <c r="N569" s="63"/>
      <c r="O569" s="15"/>
      <c r="P569" s="63"/>
      <c r="Q569" s="18"/>
      <c r="R569" s="18"/>
    </row>
    <row r="570" spans="1:18" ht="15" x14ac:dyDescent="0.25">
      <c r="A570" s="65"/>
      <c r="B570" s="19"/>
      <c r="C570" s="18"/>
      <c r="D570" s="14"/>
      <c r="E570" s="15"/>
      <c r="F570" s="15"/>
      <c r="G570" s="16"/>
      <c r="H570" s="63"/>
      <c r="I570" s="63"/>
      <c r="J570" s="63"/>
      <c r="K570" s="63"/>
      <c r="L570" s="63"/>
      <c r="M570" s="63"/>
      <c r="N570" s="63"/>
      <c r="O570" s="63"/>
      <c r="P570" s="63"/>
      <c r="Q570" s="18"/>
      <c r="R570" s="18"/>
    </row>
    <row r="571" spans="1:18" ht="15" x14ac:dyDescent="0.25">
      <c r="A571" s="65"/>
      <c r="B571" s="19"/>
      <c r="C571" s="18"/>
      <c r="D571" s="14"/>
      <c r="E571" s="15"/>
      <c r="F571" s="15"/>
      <c r="G571" s="16"/>
      <c r="H571" s="63"/>
      <c r="I571" s="63"/>
      <c r="J571" s="63"/>
      <c r="K571" s="63"/>
      <c r="L571" s="63"/>
      <c r="M571" s="63"/>
      <c r="N571" s="63"/>
      <c r="O571" s="63"/>
      <c r="P571" s="63"/>
      <c r="Q571" s="18"/>
      <c r="R571" s="18"/>
    </row>
    <row r="572" spans="1:18" ht="15" x14ac:dyDescent="0.25">
      <c r="A572" s="65"/>
      <c r="B572" s="19"/>
      <c r="C572" s="18"/>
      <c r="D572" s="14"/>
      <c r="E572" s="15"/>
      <c r="F572" s="15"/>
      <c r="G572" s="16"/>
      <c r="H572" s="63"/>
      <c r="I572" s="63"/>
      <c r="J572" s="63"/>
      <c r="K572" s="63"/>
      <c r="L572" s="63"/>
      <c r="M572" s="63"/>
      <c r="N572" s="63"/>
      <c r="O572" s="63"/>
      <c r="P572" s="63"/>
      <c r="Q572" s="18"/>
      <c r="R572" s="18"/>
    </row>
    <row r="573" spans="1:18" ht="15" x14ac:dyDescent="0.25">
      <c r="A573" s="65"/>
      <c r="B573" s="19"/>
      <c r="C573" s="18"/>
      <c r="D573" s="14"/>
      <c r="E573" s="15"/>
      <c r="F573" s="15"/>
      <c r="G573" s="16"/>
      <c r="H573" s="63"/>
      <c r="I573" s="63"/>
      <c r="J573" s="63"/>
      <c r="K573" s="63"/>
      <c r="L573" s="63"/>
      <c r="M573" s="63"/>
      <c r="N573" s="63"/>
      <c r="O573" s="63"/>
      <c r="P573" s="63"/>
      <c r="Q573" s="18"/>
      <c r="R573" s="18"/>
    </row>
    <row r="574" spans="1:18" ht="15" x14ac:dyDescent="0.25">
      <c r="A574" s="65"/>
      <c r="B574" s="19"/>
      <c r="C574" s="18"/>
      <c r="D574" s="14"/>
      <c r="E574" s="15"/>
      <c r="F574" s="15"/>
      <c r="G574" s="16"/>
      <c r="H574" s="63"/>
      <c r="I574" s="63"/>
      <c r="J574" s="63"/>
      <c r="K574" s="63"/>
      <c r="L574" s="63"/>
      <c r="M574" s="63"/>
      <c r="N574" s="63"/>
      <c r="O574" s="63"/>
      <c r="P574" s="63"/>
      <c r="Q574" s="18"/>
      <c r="R574" s="18"/>
    </row>
    <row r="575" spans="1:18" ht="15" x14ac:dyDescent="0.25">
      <c r="A575" s="65"/>
      <c r="B575" s="19"/>
      <c r="C575" s="18"/>
      <c r="D575" s="14"/>
      <c r="E575" s="15"/>
      <c r="F575" s="15"/>
      <c r="G575" s="16"/>
      <c r="H575" s="63"/>
      <c r="I575" s="63"/>
      <c r="J575" s="63"/>
      <c r="K575" s="63"/>
      <c r="L575" s="63"/>
      <c r="M575" s="63"/>
      <c r="N575" s="63"/>
      <c r="O575" s="63"/>
      <c r="P575" s="63"/>
      <c r="Q575" s="18"/>
      <c r="R575" s="18"/>
    </row>
    <row r="576" spans="1:18" ht="15" x14ac:dyDescent="0.25">
      <c r="A576" s="65"/>
      <c r="B576" s="19"/>
      <c r="C576" s="18"/>
      <c r="D576" s="14"/>
      <c r="E576" s="15"/>
      <c r="F576" s="15"/>
      <c r="G576" s="16"/>
      <c r="H576" s="63"/>
      <c r="I576" s="63"/>
      <c r="J576" s="63"/>
      <c r="K576" s="63"/>
      <c r="L576" s="63"/>
      <c r="M576" s="63"/>
      <c r="N576" s="63"/>
      <c r="O576" s="63"/>
      <c r="P576" s="63"/>
      <c r="Q576" s="18"/>
      <c r="R576" s="18"/>
    </row>
    <row r="577" spans="1:18" ht="15" x14ac:dyDescent="0.25">
      <c r="A577" s="65"/>
      <c r="B577" s="19"/>
      <c r="C577" s="18"/>
      <c r="D577" s="14"/>
      <c r="E577" s="15"/>
      <c r="F577" s="15"/>
      <c r="G577" s="16"/>
      <c r="H577" s="63"/>
      <c r="I577" s="63"/>
      <c r="J577" s="63"/>
      <c r="K577" s="63"/>
      <c r="L577" s="63"/>
      <c r="M577" s="63"/>
      <c r="N577" s="63"/>
      <c r="O577" s="63"/>
      <c r="P577" s="63"/>
      <c r="Q577" s="18"/>
      <c r="R577" s="18"/>
    </row>
    <row r="578" spans="1:18" ht="15" x14ac:dyDescent="0.25">
      <c r="A578" s="65"/>
      <c r="B578" s="19"/>
      <c r="C578" s="18"/>
      <c r="D578" s="14"/>
      <c r="E578" s="15"/>
      <c r="F578" s="15"/>
      <c r="G578" s="16"/>
      <c r="H578" s="63"/>
      <c r="I578" s="63"/>
      <c r="J578" s="63"/>
      <c r="K578" s="63"/>
      <c r="L578" s="63"/>
      <c r="M578" s="63"/>
      <c r="N578" s="63"/>
      <c r="O578" s="63"/>
      <c r="P578" s="63"/>
      <c r="Q578" s="18"/>
      <c r="R578" s="18"/>
    </row>
    <row r="579" spans="1:18" ht="15" x14ac:dyDescent="0.25">
      <c r="A579" s="65"/>
      <c r="B579" s="19"/>
      <c r="C579" s="18"/>
      <c r="D579" s="14"/>
      <c r="E579" s="15"/>
      <c r="F579" s="15"/>
      <c r="G579" s="16"/>
      <c r="H579" s="63"/>
      <c r="I579" s="63"/>
      <c r="J579" s="63"/>
      <c r="K579" s="63"/>
      <c r="L579" s="63"/>
      <c r="M579" s="63"/>
      <c r="N579" s="63"/>
      <c r="O579" s="63"/>
      <c r="P579" s="63"/>
      <c r="Q579" s="18"/>
      <c r="R579" s="18"/>
    </row>
    <row r="580" spans="1:18" ht="15" x14ac:dyDescent="0.25">
      <c r="A580" s="65"/>
      <c r="B580" s="19"/>
      <c r="C580" s="14"/>
      <c r="D580" s="14"/>
      <c r="E580" s="15"/>
      <c r="F580" s="15"/>
      <c r="G580" s="16"/>
      <c r="H580" s="63"/>
      <c r="I580" s="63"/>
      <c r="J580" s="63"/>
      <c r="K580" s="63"/>
      <c r="L580" s="63"/>
      <c r="M580" s="63"/>
      <c r="N580" s="63"/>
      <c r="O580" s="63"/>
      <c r="P580" s="63"/>
      <c r="Q580" s="18"/>
      <c r="R580" s="18"/>
    </row>
    <row r="581" spans="1:18" ht="15" x14ac:dyDescent="0.25">
      <c r="A581" s="65"/>
      <c r="B581" s="19"/>
      <c r="C581" s="18"/>
      <c r="D581" s="14"/>
      <c r="E581" s="15"/>
      <c r="F581" s="15"/>
      <c r="G581" s="16"/>
      <c r="H581" s="63"/>
      <c r="I581" s="63"/>
      <c r="J581" s="63"/>
      <c r="K581" s="63"/>
      <c r="L581" s="63"/>
      <c r="M581" s="63"/>
      <c r="N581" s="63"/>
      <c r="O581" s="63"/>
      <c r="P581" s="63"/>
      <c r="Q581" s="18"/>
      <c r="R581" s="18"/>
    </row>
    <row r="582" spans="1:18" ht="15" x14ac:dyDescent="0.25">
      <c r="A582" s="65"/>
      <c r="B582" s="19"/>
      <c r="C582" s="18"/>
      <c r="D582" s="14"/>
      <c r="E582" s="15"/>
      <c r="F582" s="15"/>
      <c r="G582" s="16"/>
      <c r="H582" s="63"/>
      <c r="I582" s="63"/>
      <c r="J582" s="63"/>
      <c r="K582" s="63"/>
      <c r="L582" s="63"/>
      <c r="M582" s="63"/>
      <c r="N582" s="63"/>
      <c r="O582" s="63"/>
      <c r="P582" s="63"/>
      <c r="Q582" s="18"/>
      <c r="R582" s="18"/>
    </row>
    <row r="583" spans="1:18" ht="15" x14ac:dyDescent="0.25">
      <c r="A583" s="65"/>
      <c r="B583" s="19"/>
      <c r="C583" s="18"/>
      <c r="D583" s="14"/>
      <c r="E583" s="15"/>
      <c r="F583" s="15"/>
      <c r="G583" s="16"/>
      <c r="H583" s="63"/>
      <c r="I583" s="63"/>
      <c r="J583" s="63"/>
      <c r="K583" s="63"/>
      <c r="L583" s="63"/>
      <c r="M583" s="63"/>
      <c r="N583" s="63"/>
      <c r="O583" s="63"/>
      <c r="P583" s="63"/>
      <c r="Q583" s="18"/>
      <c r="R583" s="18"/>
    </row>
    <row r="584" spans="1:18" ht="15" x14ac:dyDescent="0.25">
      <c r="A584" s="65"/>
      <c r="B584" s="19"/>
      <c r="C584" s="18"/>
      <c r="D584" s="14"/>
      <c r="E584" s="15"/>
      <c r="F584" s="15"/>
      <c r="G584" s="16"/>
      <c r="H584" s="63"/>
      <c r="I584" s="63"/>
      <c r="J584" s="63"/>
      <c r="K584" s="63"/>
      <c r="L584" s="63"/>
      <c r="M584" s="63"/>
      <c r="N584" s="63"/>
      <c r="O584" s="63"/>
      <c r="P584" s="63"/>
      <c r="Q584" s="18"/>
      <c r="R584" s="18"/>
    </row>
    <row r="585" spans="1:18" ht="15" x14ac:dyDescent="0.25">
      <c r="A585" s="65"/>
      <c r="B585" s="19"/>
      <c r="C585" s="18"/>
      <c r="D585" s="14"/>
      <c r="E585" s="15"/>
      <c r="F585" s="15"/>
      <c r="G585" s="16"/>
      <c r="H585" s="63"/>
      <c r="I585" s="63"/>
      <c r="J585" s="63"/>
      <c r="K585" s="63"/>
      <c r="L585" s="63"/>
      <c r="M585" s="63"/>
      <c r="N585" s="63"/>
      <c r="O585" s="63"/>
      <c r="P585" s="63"/>
      <c r="Q585" s="18"/>
      <c r="R585" s="18"/>
    </row>
    <row r="586" spans="1:18" ht="15" x14ac:dyDescent="0.25">
      <c r="A586" s="65"/>
      <c r="B586" s="19"/>
      <c r="C586" s="18"/>
      <c r="D586" s="14"/>
      <c r="E586" s="15"/>
      <c r="F586" s="15"/>
      <c r="G586" s="16"/>
      <c r="H586" s="63"/>
      <c r="I586" s="63"/>
      <c r="J586" s="63"/>
      <c r="K586" s="63"/>
      <c r="L586" s="63"/>
      <c r="M586" s="63"/>
      <c r="N586" s="63"/>
      <c r="O586" s="63"/>
      <c r="P586" s="63"/>
      <c r="Q586" s="18"/>
      <c r="R586" s="18"/>
    </row>
    <row r="587" spans="1:18" ht="15" x14ac:dyDescent="0.25">
      <c r="A587" s="65"/>
      <c r="B587" s="19"/>
      <c r="C587" s="18"/>
      <c r="D587" s="14"/>
      <c r="E587" s="15"/>
      <c r="F587" s="15"/>
      <c r="G587" s="16"/>
      <c r="H587" s="63"/>
      <c r="I587" s="63"/>
      <c r="J587" s="63"/>
      <c r="K587" s="63"/>
      <c r="L587" s="63"/>
      <c r="M587" s="63"/>
      <c r="N587" s="63"/>
      <c r="O587" s="63"/>
      <c r="P587" s="63"/>
      <c r="Q587" s="18"/>
      <c r="R587" s="18"/>
    </row>
    <row r="588" spans="1:18" ht="15" x14ac:dyDescent="0.25">
      <c r="A588" s="65"/>
      <c r="B588" s="19"/>
      <c r="C588" s="18"/>
      <c r="D588" s="14"/>
      <c r="E588" s="15"/>
      <c r="F588" s="15"/>
      <c r="G588" s="16"/>
      <c r="H588" s="63"/>
      <c r="I588" s="63"/>
      <c r="J588" s="63"/>
      <c r="K588" s="63"/>
      <c r="L588" s="63"/>
      <c r="M588" s="63"/>
      <c r="N588" s="63"/>
      <c r="O588" s="63"/>
      <c r="P588" s="63"/>
      <c r="Q588" s="18"/>
      <c r="R588" s="18"/>
    </row>
    <row r="589" spans="1:18" ht="15" x14ac:dyDescent="0.25">
      <c r="A589" s="65"/>
      <c r="B589" s="19"/>
      <c r="C589" s="14"/>
      <c r="D589" s="14"/>
      <c r="E589" s="15"/>
      <c r="F589" s="15"/>
      <c r="G589" s="16"/>
      <c r="H589" s="63"/>
      <c r="I589" s="63"/>
      <c r="J589" s="63"/>
      <c r="K589" s="63"/>
      <c r="L589" s="63"/>
      <c r="M589" s="63"/>
      <c r="N589" s="63"/>
      <c r="O589" s="63"/>
      <c r="P589" s="63"/>
      <c r="Q589" s="18"/>
      <c r="R589" s="18"/>
    </row>
    <row r="590" spans="1:18" ht="15" x14ac:dyDescent="0.25">
      <c r="A590" s="65"/>
      <c r="B590" s="19"/>
      <c r="C590" s="18"/>
      <c r="D590" s="14"/>
      <c r="E590" s="15"/>
      <c r="F590" s="15"/>
      <c r="G590" s="16"/>
      <c r="H590" s="63"/>
      <c r="I590" s="63"/>
      <c r="J590" s="63"/>
      <c r="K590" s="63"/>
      <c r="L590" s="63"/>
      <c r="M590" s="63"/>
      <c r="N590" s="63"/>
      <c r="O590" s="63"/>
      <c r="P590" s="63"/>
      <c r="Q590" s="18"/>
      <c r="R590" s="18"/>
    </row>
    <row r="591" spans="1:18" ht="15" x14ac:dyDescent="0.25">
      <c r="A591" s="65"/>
      <c r="B591" s="19"/>
      <c r="C591" s="18"/>
      <c r="D591" s="14"/>
      <c r="E591" s="15"/>
      <c r="F591" s="15"/>
      <c r="G591" s="16"/>
      <c r="H591" s="63"/>
      <c r="I591" s="63"/>
      <c r="J591" s="63"/>
      <c r="K591" s="63"/>
      <c r="L591" s="63"/>
      <c r="M591" s="63"/>
      <c r="N591" s="63"/>
      <c r="O591" s="63"/>
      <c r="P591" s="63"/>
      <c r="Q591" s="18"/>
      <c r="R591" s="18"/>
    </row>
    <row r="592" spans="1:18" ht="15" x14ac:dyDescent="0.25">
      <c r="A592" s="65"/>
      <c r="B592" s="19"/>
      <c r="C592" s="14"/>
      <c r="D592" s="14"/>
      <c r="E592" s="15"/>
      <c r="F592" s="15"/>
      <c r="G592" s="16"/>
      <c r="H592" s="63"/>
      <c r="I592" s="63"/>
      <c r="J592" s="63"/>
      <c r="K592" s="63"/>
      <c r="L592" s="63"/>
      <c r="M592" s="63"/>
      <c r="N592" s="63"/>
      <c r="O592" s="63"/>
      <c r="P592" s="63"/>
      <c r="Q592" s="18"/>
      <c r="R592" s="18"/>
    </row>
    <row r="593" spans="1:18" ht="15" x14ac:dyDescent="0.25">
      <c r="A593" s="65"/>
      <c r="B593" s="19"/>
      <c r="C593" s="18"/>
      <c r="D593" s="14"/>
      <c r="E593" s="15"/>
      <c r="F593" s="15"/>
      <c r="G593" s="16"/>
      <c r="H593" s="63"/>
      <c r="I593" s="63"/>
      <c r="J593" s="63"/>
      <c r="K593" s="63"/>
      <c r="L593" s="63"/>
      <c r="M593" s="63"/>
      <c r="N593" s="63"/>
      <c r="O593" s="63"/>
      <c r="P593" s="63"/>
      <c r="Q593" s="18"/>
      <c r="R593" s="18"/>
    </row>
    <row r="594" spans="1:18" ht="15" x14ac:dyDescent="0.25">
      <c r="A594" s="65"/>
      <c r="B594" s="19"/>
      <c r="C594" s="14"/>
      <c r="D594" s="14"/>
      <c r="E594" s="15"/>
      <c r="F594" s="15"/>
      <c r="G594" s="16"/>
      <c r="H594" s="63"/>
      <c r="I594" s="63"/>
      <c r="J594" s="63"/>
      <c r="K594" s="63"/>
      <c r="L594" s="63"/>
      <c r="M594" s="63"/>
      <c r="N594" s="63"/>
      <c r="O594" s="63"/>
      <c r="P594" s="63"/>
      <c r="Q594" s="18"/>
      <c r="R594" s="18"/>
    </row>
    <row r="595" spans="1:18" ht="15" x14ac:dyDescent="0.25">
      <c r="A595" s="65"/>
      <c r="B595" s="19"/>
      <c r="C595" s="14"/>
      <c r="D595" s="14"/>
      <c r="E595" s="15"/>
      <c r="F595" s="15"/>
      <c r="G595" s="16"/>
      <c r="H595" s="63"/>
      <c r="I595" s="63"/>
      <c r="J595" s="63"/>
      <c r="K595" s="63"/>
      <c r="L595" s="63"/>
      <c r="M595" s="63"/>
      <c r="N595" s="63"/>
      <c r="O595" s="63"/>
      <c r="P595" s="63"/>
      <c r="Q595" s="18"/>
      <c r="R595" s="18"/>
    </row>
    <row r="596" spans="1:18" ht="15" x14ac:dyDescent="0.25">
      <c r="A596" s="65"/>
      <c r="B596" s="19"/>
      <c r="C596" s="18"/>
      <c r="D596" s="14"/>
      <c r="E596" s="15"/>
      <c r="F596" s="15"/>
      <c r="G596" s="16"/>
      <c r="H596" s="63"/>
      <c r="I596" s="63"/>
      <c r="J596" s="63"/>
      <c r="K596" s="63"/>
      <c r="L596" s="63"/>
      <c r="M596" s="63"/>
      <c r="N596" s="63"/>
      <c r="O596" s="63"/>
      <c r="P596" s="63"/>
      <c r="Q596" s="18"/>
      <c r="R596" s="18"/>
    </row>
    <row r="597" spans="1:18" ht="15" x14ac:dyDescent="0.25">
      <c r="A597" s="65"/>
      <c r="B597" s="19"/>
      <c r="C597" s="18"/>
      <c r="D597" s="14"/>
      <c r="E597" s="15"/>
      <c r="F597" s="15"/>
      <c r="G597" s="16"/>
      <c r="H597" s="63"/>
      <c r="I597" s="63"/>
      <c r="J597" s="63"/>
      <c r="K597" s="63"/>
      <c r="L597" s="63"/>
      <c r="M597" s="63"/>
      <c r="N597" s="63"/>
      <c r="O597" s="63"/>
      <c r="P597" s="63"/>
      <c r="Q597" s="18"/>
      <c r="R597" s="18"/>
    </row>
    <row r="598" spans="1:18" ht="15" x14ac:dyDescent="0.25">
      <c r="A598" s="65"/>
      <c r="B598" s="19"/>
      <c r="C598" s="18"/>
      <c r="D598" s="14"/>
      <c r="E598" s="15"/>
      <c r="F598" s="15"/>
      <c r="G598" s="16"/>
      <c r="H598" s="63"/>
      <c r="I598" s="63"/>
      <c r="J598" s="63"/>
      <c r="K598" s="63"/>
      <c r="L598" s="63"/>
      <c r="M598" s="63"/>
      <c r="N598" s="63"/>
      <c r="O598" s="63"/>
      <c r="P598" s="63"/>
      <c r="Q598" s="18"/>
      <c r="R598" s="18"/>
    </row>
    <row r="599" spans="1:18" ht="15" x14ac:dyDescent="0.25">
      <c r="A599" s="65"/>
      <c r="B599" s="19"/>
      <c r="C599" s="18"/>
      <c r="D599" s="14"/>
      <c r="E599" s="15"/>
      <c r="F599" s="15"/>
      <c r="G599" s="16"/>
      <c r="H599" s="63"/>
      <c r="I599" s="63"/>
      <c r="J599" s="63"/>
      <c r="K599" s="63"/>
      <c r="L599" s="63"/>
      <c r="M599" s="63"/>
      <c r="N599" s="63"/>
      <c r="O599" s="63"/>
      <c r="P599" s="63"/>
      <c r="Q599" s="18"/>
      <c r="R599" s="18"/>
    </row>
    <row r="600" spans="1:18" ht="15" x14ac:dyDescent="0.25">
      <c r="A600" s="65"/>
      <c r="B600" s="19"/>
      <c r="C600" s="18"/>
      <c r="D600" s="14"/>
      <c r="E600" s="15"/>
      <c r="F600" s="15"/>
      <c r="G600" s="16"/>
      <c r="H600" s="63"/>
      <c r="I600" s="63"/>
      <c r="J600" s="63"/>
      <c r="K600" s="63"/>
      <c r="L600" s="63"/>
      <c r="M600" s="63"/>
      <c r="N600" s="63"/>
      <c r="O600" s="63"/>
      <c r="P600" s="63"/>
      <c r="Q600" s="18"/>
      <c r="R600" s="18"/>
    </row>
    <row r="601" spans="1:18" ht="15" x14ac:dyDescent="0.25">
      <c r="A601" s="65"/>
      <c r="B601" s="19"/>
      <c r="C601" s="18"/>
      <c r="D601" s="14"/>
      <c r="E601" s="15"/>
      <c r="F601" s="15"/>
      <c r="G601" s="16"/>
      <c r="H601" s="63"/>
      <c r="I601" s="63"/>
      <c r="J601" s="63"/>
      <c r="K601" s="63"/>
      <c r="L601" s="63"/>
      <c r="M601" s="15"/>
      <c r="N601" s="63"/>
      <c r="O601" s="63"/>
      <c r="P601" s="63"/>
      <c r="Q601" s="18"/>
      <c r="R601" s="18"/>
    </row>
    <row r="602" spans="1:18" ht="15" x14ac:dyDescent="0.25">
      <c r="A602" s="65"/>
      <c r="B602" s="19"/>
      <c r="C602" s="18"/>
      <c r="D602" s="14"/>
      <c r="E602" s="15"/>
      <c r="F602" s="15"/>
      <c r="G602" s="16"/>
      <c r="H602" s="63"/>
      <c r="I602" s="63"/>
      <c r="J602" s="63"/>
      <c r="K602" s="63"/>
      <c r="L602" s="63"/>
      <c r="M602" s="63"/>
      <c r="N602" s="63"/>
      <c r="O602" s="63"/>
      <c r="P602" s="63"/>
      <c r="Q602" s="18"/>
      <c r="R602" s="18"/>
    </row>
    <row r="603" spans="1:18" ht="15" x14ac:dyDescent="0.25">
      <c r="A603" s="65"/>
      <c r="B603" s="19"/>
      <c r="C603" s="14"/>
      <c r="D603" s="14"/>
      <c r="E603" s="15"/>
      <c r="F603" s="15"/>
      <c r="G603" s="16"/>
      <c r="H603" s="63"/>
      <c r="I603" s="63"/>
      <c r="J603" s="63"/>
      <c r="K603" s="63"/>
      <c r="L603" s="63"/>
      <c r="M603" s="63"/>
      <c r="N603" s="63"/>
      <c r="O603" s="63"/>
      <c r="P603" s="63"/>
      <c r="Q603" s="18"/>
      <c r="R603" s="18"/>
    </row>
    <row r="604" spans="1:18" ht="15" x14ac:dyDescent="0.25">
      <c r="A604" s="65"/>
      <c r="B604" s="19"/>
      <c r="C604" s="18"/>
      <c r="D604" s="14"/>
      <c r="E604" s="15"/>
      <c r="F604" s="15"/>
      <c r="G604" s="16"/>
      <c r="H604" s="63"/>
      <c r="I604" s="63"/>
      <c r="J604" s="63"/>
      <c r="K604" s="63"/>
      <c r="L604" s="63"/>
      <c r="M604" s="63"/>
      <c r="N604" s="63"/>
      <c r="O604" s="63"/>
      <c r="P604" s="63"/>
      <c r="Q604" s="18"/>
      <c r="R604" s="18"/>
    </row>
    <row r="605" spans="1:18" ht="15" x14ac:dyDescent="0.25">
      <c r="A605" s="65"/>
      <c r="B605" s="19"/>
      <c r="C605" s="18"/>
      <c r="D605" s="14"/>
      <c r="E605" s="15"/>
      <c r="F605" s="15"/>
      <c r="G605" s="16"/>
      <c r="H605" s="63"/>
      <c r="I605" s="63"/>
      <c r="J605" s="63"/>
      <c r="K605" s="63"/>
      <c r="L605" s="63"/>
      <c r="M605" s="63"/>
      <c r="N605" s="63"/>
      <c r="O605" s="63"/>
      <c r="P605" s="63"/>
      <c r="Q605" s="18"/>
      <c r="R605" s="18"/>
    </row>
    <row r="606" spans="1:18" ht="15" x14ac:dyDescent="0.25">
      <c r="A606" s="65"/>
      <c r="B606" s="19"/>
      <c r="C606" s="18"/>
      <c r="D606" s="14"/>
      <c r="E606" s="15"/>
      <c r="F606" s="15"/>
      <c r="G606" s="16"/>
      <c r="H606" s="63"/>
      <c r="I606" s="63"/>
      <c r="J606" s="63"/>
      <c r="K606" s="63"/>
      <c r="L606" s="63"/>
      <c r="M606" s="63"/>
      <c r="N606" s="63"/>
      <c r="O606" s="63"/>
      <c r="P606" s="63"/>
      <c r="Q606" s="18"/>
      <c r="R606" s="18"/>
    </row>
    <row r="607" spans="1:18" ht="15" x14ac:dyDescent="0.25">
      <c r="A607" s="65"/>
      <c r="B607" s="19"/>
      <c r="C607" s="18"/>
      <c r="D607" s="14"/>
      <c r="E607" s="15"/>
      <c r="F607" s="15"/>
      <c r="G607" s="16"/>
      <c r="H607" s="63"/>
      <c r="I607" s="63"/>
      <c r="J607" s="63"/>
      <c r="K607" s="63"/>
      <c r="L607" s="63"/>
      <c r="M607" s="63"/>
      <c r="N607" s="63"/>
      <c r="O607" s="63"/>
      <c r="P607" s="63"/>
      <c r="Q607" s="18"/>
      <c r="R607" s="18"/>
    </row>
    <row r="608" spans="1:18" ht="15" x14ac:dyDescent="0.25">
      <c r="A608" s="65"/>
      <c r="B608" s="19"/>
      <c r="C608" s="14"/>
      <c r="D608" s="14"/>
      <c r="E608" s="15"/>
      <c r="F608" s="15"/>
      <c r="G608" s="16"/>
      <c r="H608" s="63"/>
      <c r="I608" s="63"/>
      <c r="J608" s="63"/>
      <c r="K608" s="63"/>
      <c r="L608" s="63"/>
      <c r="M608" s="63"/>
      <c r="N608" s="63"/>
      <c r="O608" s="63"/>
      <c r="P608" s="63"/>
      <c r="Q608" s="18"/>
      <c r="R608" s="18"/>
    </row>
    <row r="609" spans="1:18" ht="15" x14ac:dyDescent="0.25">
      <c r="A609" s="65"/>
      <c r="B609" s="19"/>
      <c r="C609" s="18"/>
      <c r="D609" s="14"/>
      <c r="E609" s="15"/>
      <c r="F609" s="15"/>
      <c r="G609" s="16"/>
      <c r="H609" s="63"/>
      <c r="I609" s="63"/>
      <c r="J609" s="63"/>
      <c r="K609" s="63"/>
      <c r="L609" s="63"/>
      <c r="M609" s="63"/>
      <c r="N609" s="63"/>
      <c r="O609" s="63"/>
      <c r="P609" s="63"/>
      <c r="Q609" s="18"/>
      <c r="R609" s="18"/>
    </row>
    <row r="610" spans="1:18" ht="15" x14ac:dyDescent="0.25">
      <c r="A610" s="72"/>
      <c r="B610" s="19"/>
      <c r="C610" s="18"/>
      <c r="D610" s="14"/>
      <c r="E610" s="15"/>
      <c r="F610" s="15"/>
      <c r="G610" s="16"/>
      <c r="H610" s="63"/>
      <c r="I610" s="63"/>
      <c r="J610" s="63"/>
      <c r="K610" s="63"/>
      <c r="L610" s="63"/>
      <c r="M610" s="63"/>
      <c r="N610" s="63"/>
      <c r="O610" s="63"/>
      <c r="P610" s="63"/>
      <c r="Q610" s="18"/>
      <c r="R610" s="18"/>
    </row>
    <row r="611" spans="1:18" ht="15" x14ac:dyDescent="0.25">
      <c r="A611" s="72"/>
      <c r="B611" s="19"/>
      <c r="C611" s="18"/>
      <c r="D611" s="14"/>
      <c r="E611" s="15"/>
      <c r="F611" s="15"/>
      <c r="G611" s="16"/>
      <c r="H611" s="63"/>
      <c r="I611" s="63"/>
      <c r="J611" s="63"/>
      <c r="K611" s="63"/>
      <c r="L611" s="63"/>
      <c r="M611" s="63"/>
      <c r="N611" s="63"/>
      <c r="O611" s="63"/>
      <c r="P611" s="63"/>
      <c r="Q611" s="18"/>
      <c r="R611" s="18"/>
    </row>
    <row r="612" spans="1:18" ht="15" x14ac:dyDescent="0.25">
      <c r="A612" s="72"/>
      <c r="B612" s="19"/>
      <c r="C612" s="18"/>
      <c r="D612" s="14"/>
      <c r="E612" s="15"/>
      <c r="F612" s="15"/>
      <c r="G612" s="16"/>
      <c r="H612" s="63"/>
      <c r="I612" s="63"/>
      <c r="J612" s="63"/>
      <c r="K612" s="63"/>
      <c r="L612" s="63"/>
      <c r="M612" s="63"/>
      <c r="N612" s="63"/>
      <c r="O612" s="63"/>
      <c r="P612" s="63"/>
      <c r="Q612" s="18"/>
      <c r="R612" s="18"/>
    </row>
    <row r="613" spans="1:18" ht="15" x14ac:dyDescent="0.25">
      <c r="A613" s="72"/>
      <c r="B613" s="19"/>
      <c r="C613" s="18"/>
      <c r="D613" s="14"/>
      <c r="E613" s="15"/>
      <c r="F613" s="15"/>
      <c r="G613" s="16"/>
      <c r="H613" s="63"/>
      <c r="I613" s="63"/>
      <c r="J613" s="63"/>
      <c r="K613" s="63"/>
      <c r="L613" s="63"/>
      <c r="M613" s="63"/>
      <c r="N613" s="63"/>
      <c r="O613" s="63"/>
      <c r="P613" s="63"/>
      <c r="Q613" s="18"/>
      <c r="R613" s="18"/>
    </row>
    <row r="614" spans="1:18" ht="15" x14ac:dyDescent="0.25">
      <c r="A614" s="72"/>
      <c r="B614" s="19"/>
      <c r="C614" s="18"/>
      <c r="D614" s="14"/>
      <c r="E614" s="15"/>
      <c r="F614" s="15"/>
      <c r="G614" s="16"/>
      <c r="H614" s="63"/>
      <c r="I614" s="63"/>
      <c r="J614" s="63"/>
      <c r="K614" s="63"/>
      <c r="L614" s="63"/>
      <c r="M614" s="63"/>
      <c r="N614" s="63"/>
      <c r="O614" s="63"/>
      <c r="P614" s="63"/>
      <c r="Q614" s="18"/>
      <c r="R614" s="18"/>
    </row>
    <row r="615" spans="1:18" ht="15" x14ac:dyDescent="0.25">
      <c r="A615" s="72"/>
      <c r="B615" s="19"/>
      <c r="C615" s="18"/>
      <c r="D615" s="14"/>
      <c r="E615" s="15"/>
      <c r="F615" s="15"/>
      <c r="G615" s="16"/>
      <c r="H615" s="63"/>
      <c r="I615" s="63"/>
      <c r="J615" s="63"/>
      <c r="K615" s="63"/>
      <c r="L615" s="63"/>
      <c r="M615" s="63"/>
      <c r="N615" s="63"/>
      <c r="O615" s="63"/>
      <c r="P615" s="63"/>
      <c r="Q615" s="18"/>
      <c r="R615" s="18"/>
    </row>
    <row r="616" spans="1:18" ht="15" x14ac:dyDescent="0.25">
      <c r="A616" s="72"/>
      <c r="B616" s="19"/>
      <c r="C616" s="18"/>
      <c r="D616" s="14"/>
      <c r="E616" s="15"/>
      <c r="F616" s="15"/>
      <c r="G616" s="16"/>
      <c r="H616" s="63"/>
      <c r="I616" s="63"/>
      <c r="J616" s="63"/>
      <c r="K616" s="63"/>
      <c r="L616" s="63"/>
      <c r="M616" s="63"/>
      <c r="N616" s="63"/>
      <c r="O616" s="63"/>
      <c r="P616" s="63"/>
      <c r="Q616" s="18"/>
      <c r="R616" s="18"/>
    </row>
    <row r="617" spans="1:18" ht="15" x14ac:dyDescent="0.25">
      <c r="A617" s="72"/>
      <c r="B617" s="73"/>
      <c r="C617" s="74"/>
      <c r="D617" s="75"/>
      <c r="E617" s="18"/>
      <c r="F617" s="18"/>
      <c r="G617" s="18"/>
      <c r="H617" s="18"/>
      <c r="I617" s="18"/>
      <c r="J617" s="18"/>
      <c r="K617" s="18"/>
      <c r="L617" s="18"/>
      <c r="M617" s="18"/>
      <c r="N617" s="18"/>
      <c r="O617" s="18"/>
      <c r="P617" s="63"/>
      <c r="Q617" s="18"/>
      <c r="R617" s="18"/>
    </row>
    <row r="618" spans="1:18" ht="15" x14ac:dyDescent="0.25">
      <c r="A618" s="72"/>
      <c r="B618" s="19"/>
      <c r="C618" s="18"/>
      <c r="D618" s="18"/>
      <c r="E618" s="15"/>
      <c r="F618" s="15"/>
      <c r="G618" s="16"/>
      <c r="H618" s="63"/>
      <c r="I618" s="63"/>
      <c r="J618" s="63"/>
      <c r="K618" s="63"/>
      <c r="L618" s="63"/>
      <c r="M618" s="63"/>
      <c r="N618" s="63"/>
      <c r="O618" s="63"/>
      <c r="P618" s="63"/>
      <c r="Q618" s="18"/>
      <c r="R618" s="18"/>
    </row>
    <row r="619" spans="1:18" ht="15" x14ac:dyDescent="0.25">
      <c r="A619" s="72"/>
      <c r="B619" s="19"/>
      <c r="C619" s="14"/>
      <c r="D619" s="14"/>
      <c r="E619" s="63"/>
      <c r="F619" s="15"/>
      <c r="G619" s="16"/>
      <c r="H619" s="63"/>
      <c r="I619" s="63"/>
      <c r="J619" s="63"/>
      <c r="K619" s="63"/>
      <c r="L619" s="63"/>
      <c r="M619" s="63"/>
      <c r="N619" s="63"/>
      <c r="O619" s="63"/>
      <c r="P619" s="63"/>
      <c r="Q619" s="18"/>
      <c r="R619" s="18"/>
    </row>
    <row r="620" spans="1:18" ht="15" x14ac:dyDescent="0.25">
      <c r="A620" s="72"/>
      <c r="B620" s="19"/>
      <c r="C620" s="18"/>
      <c r="D620" s="14"/>
      <c r="E620" s="15"/>
      <c r="F620" s="15"/>
      <c r="G620" s="16"/>
      <c r="H620" s="63"/>
      <c r="I620" s="63"/>
      <c r="J620" s="63"/>
      <c r="K620" s="63"/>
      <c r="L620" s="63"/>
      <c r="M620" s="63"/>
      <c r="N620" s="63"/>
      <c r="O620" s="63"/>
      <c r="P620" s="63"/>
      <c r="Q620" s="18"/>
      <c r="R620" s="18"/>
    </row>
    <row r="621" spans="1:18" ht="15" x14ac:dyDescent="0.25">
      <c r="A621" s="72"/>
      <c r="B621" s="19"/>
      <c r="C621" s="18"/>
      <c r="D621" s="14"/>
      <c r="E621" s="15"/>
      <c r="F621" s="15"/>
      <c r="G621" s="16"/>
      <c r="H621" s="63"/>
      <c r="I621" s="63"/>
      <c r="J621" s="63"/>
      <c r="K621" s="63"/>
      <c r="L621" s="63"/>
      <c r="M621" s="63"/>
      <c r="N621" s="63"/>
      <c r="O621" s="63"/>
      <c r="P621" s="63"/>
      <c r="Q621" s="18"/>
      <c r="R621" s="18"/>
    </row>
    <row r="622" spans="1:18" ht="15" x14ac:dyDescent="0.25">
      <c r="A622" s="72"/>
      <c r="B622" s="19"/>
      <c r="C622" s="18"/>
      <c r="D622" s="14"/>
      <c r="E622" s="15"/>
      <c r="F622" s="15"/>
      <c r="G622" s="16"/>
      <c r="H622" s="63"/>
      <c r="I622" s="63"/>
      <c r="J622" s="63"/>
      <c r="K622" s="63"/>
      <c r="L622" s="63"/>
      <c r="M622" s="63"/>
      <c r="N622" s="63"/>
      <c r="O622" s="63"/>
      <c r="P622" s="63"/>
      <c r="Q622" s="18"/>
      <c r="R622" s="18"/>
    </row>
    <row r="623" spans="1:18" ht="15" x14ac:dyDescent="0.25">
      <c r="A623" s="72"/>
      <c r="B623" s="19"/>
      <c r="C623" s="18"/>
      <c r="D623" s="14"/>
      <c r="E623" s="15"/>
      <c r="F623" s="15"/>
      <c r="G623" s="16"/>
      <c r="H623" s="63"/>
      <c r="I623" s="63"/>
      <c r="J623" s="63"/>
      <c r="K623" s="63"/>
      <c r="L623" s="63"/>
      <c r="M623" s="63"/>
      <c r="N623" s="63"/>
      <c r="O623" s="63"/>
      <c r="P623" s="63"/>
      <c r="Q623" s="18"/>
      <c r="R623" s="18"/>
    </row>
    <row r="624" spans="1:18" ht="15" x14ac:dyDescent="0.25">
      <c r="A624" s="72"/>
      <c r="B624" s="19"/>
      <c r="C624" s="18"/>
      <c r="D624" s="14"/>
      <c r="E624" s="15"/>
      <c r="F624" s="15"/>
      <c r="G624" s="16"/>
      <c r="H624" s="63"/>
      <c r="I624" s="63"/>
      <c r="J624" s="63"/>
      <c r="K624" s="63"/>
      <c r="L624" s="63"/>
      <c r="M624" s="63"/>
      <c r="N624" s="63"/>
      <c r="O624" s="63"/>
      <c r="P624" s="63"/>
      <c r="Q624" s="18"/>
      <c r="R624" s="18"/>
    </row>
    <row r="625" spans="1:18" ht="15" x14ac:dyDescent="0.25">
      <c r="A625" s="72"/>
      <c r="B625" s="19"/>
      <c r="C625" s="18"/>
      <c r="D625" s="14"/>
      <c r="E625" s="15"/>
      <c r="F625" s="15"/>
      <c r="G625" s="16"/>
      <c r="H625" s="63"/>
      <c r="I625" s="63"/>
      <c r="J625" s="63"/>
      <c r="K625" s="63"/>
      <c r="L625" s="63"/>
      <c r="M625" s="63"/>
      <c r="N625" s="63"/>
      <c r="O625" s="63"/>
      <c r="P625" s="63"/>
      <c r="Q625" s="18"/>
      <c r="R625" s="18"/>
    </row>
    <row r="626" spans="1:18" ht="15" x14ac:dyDescent="0.25">
      <c r="A626" s="72"/>
      <c r="B626" s="19"/>
      <c r="C626" s="18"/>
      <c r="D626" s="14"/>
      <c r="E626" s="15"/>
      <c r="F626" s="15"/>
      <c r="G626" s="16"/>
      <c r="H626" s="63"/>
      <c r="I626" s="63"/>
      <c r="J626" s="63"/>
      <c r="K626" s="63"/>
      <c r="L626" s="63"/>
      <c r="M626" s="63"/>
      <c r="N626" s="63"/>
      <c r="O626" s="63"/>
      <c r="P626" s="63"/>
      <c r="Q626" s="18"/>
      <c r="R626" s="18"/>
    </row>
    <row r="627" spans="1:18" ht="15" x14ac:dyDescent="0.25">
      <c r="A627" s="72"/>
      <c r="B627" s="19"/>
      <c r="C627" s="18"/>
      <c r="D627" s="14"/>
      <c r="E627" s="15"/>
      <c r="F627" s="15"/>
      <c r="G627" s="16"/>
      <c r="H627" s="63"/>
      <c r="I627" s="63"/>
      <c r="J627" s="63"/>
      <c r="K627" s="63"/>
      <c r="L627" s="63"/>
      <c r="M627" s="63"/>
      <c r="N627" s="63"/>
      <c r="O627" s="63"/>
      <c r="P627" s="63"/>
      <c r="Q627" s="18"/>
      <c r="R627" s="18"/>
    </row>
    <row r="628" spans="1:18" ht="15" x14ac:dyDescent="0.25">
      <c r="A628" s="72"/>
      <c r="B628" s="19"/>
      <c r="C628" s="18"/>
      <c r="D628" s="14"/>
      <c r="E628" s="15"/>
      <c r="F628" s="15"/>
      <c r="G628" s="16"/>
      <c r="H628" s="63"/>
      <c r="I628" s="63"/>
      <c r="J628" s="63"/>
      <c r="K628" s="63"/>
      <c r="L628" s="63"/>
      <c r="M628" s="63"/>
      <c r="N628" s="63"/>
      <c r="O628" s="63"/>
      <c r="P628" s="63"/>
      <c r="Q628" s="18"/>
      <c r="R628" s="18"/>
    </row>
    <row r="629" spans="1:18" ht="15" x14ac:dyDescent="0.25">
      <c r="A629" s="72"/>
      <c r="B629" s="19"/>
      <c r="C629" s="14"/>
      <c r="D629" s="14"/>
      <c r="E629" s="15"/>
      <c r="F629" s="15"/>
      <c r="G629" s="16"/>
      <c r="H629" s="63"/>
      <c r="I629" s="63"/>
      <c r="J629" s="63"/>
      <c r="K629" s="63"/>
      <c r="L629" s="63"/>
      <c r="M629" s="63"/>
      <c r="N629" s="63"/>
      <c r="O629" s="63"/>
      <c r="P629" s="63"/>
      <c r="Q629" s="18"/>
      <c r="R629" s="18"/>
    </row>
    <row r="630" spans="1:18" ht="15" x14ac:dyDescent="0.25">
      <c r="A630" s="72"/>
      <c r="B630" s="19"/>
      <c r="C630" s="18"/>
      <c r="D630" s="14"/>
      <c r="E630" s="15"/>
      <c r="F630" s="15"/>
      <c r="G630" s="16"/>
      <c r="H630" s="63"/>
      <c r="I630" s="63"/>
      <c r="J630" s="63"/>
      <c r="K630" s="63"/>
      <c r="L630" s="63"/>
      <c r="M630" s="63"/>
      <c r="N630" s="63"/>
      <c r="O630" s="63"/>
      <c r="P630" s="63"/>
      <c r="Q630" s="18"/>
      <c r="R630" s="18"/>
    </row>
    <row r="631" spans="1:18" ht="15" x14ac:dyDescent="0.25">
      <c r="A631" s="72"/>
      <c r="B631" s="19"/>
      <c r="C631" s="18"/>
      <c r="D631" s="14"/>
      <c r="E631" s="15"/>
      <c r="F631" s="15"/>
      <c r="G631" s="16"/>
      <c r="H631" s="63"/>
      <c r="I631" s="63"/>
      <c r="J631" s="63"/>
      <c r="K631" s="63"/>
      <c r="L631" s="63"/>
      <c r="M631" s="63"/>
      <c r="N631" s="63"/>
      <c r="O631" s="63"/>
      <c r="P631" s="63"/>
      <c r="Q631" s="18"/>
      <c r="R631" s="18"/>
    </row>
    <row r="632" spans="1:18" ht="15" x14ac:dyDescent="0.25">
      <c r="A632" s="72"/>
      <c r="B632" s="19"/>
      <c r="C632" s="18"/>
      <c r="D632" s="14"/>
      <c r="E632" s="15"/>
      <c r="F632" s="15"/>
      <c r="G632" s="16"/>
      <c r="H632" s="63"/>
      <c r="I632" s="63"/>
      <c r="J632" s="63"/>
      <c r="K632" s="63"/>
      <c r="L632" s="63"/>
      <c r="M632" s="63"/>
      <c r="N632" s="63"/>
      <c r="O632" s="63"/>
      <c r="P632" s="63"/>
      <c r="Q632" s="18"/>
      <c r="R632" s="18"/>
    </row>
    <row r="633" spans="1:18" ht="15" x14ac:dyDescent="0.25">
      <c r="A633" s="72"/>
      <c r="B633" s="19"/>
      <c r="C633" s="18"/>
      <c r="D633" s="14"/>
      <c r="E633" s="15"/>
      <c r="F633" s="15"/>
      <c r="G633" s="16"/>
      <c r="H633" s="63"/>
      <c r="I633" s="63"/>
      <c r="J633" s="63"/>
      <c r="K633" s="63"/>
      <c r="L633" s="63"/>
      <c r="M633" s="63"/>
      <c r="N633" s="63"/>
      <c r="O633" s="63"/>
      <c r="P633" s="63"/>
      <c r="Q633" s="18"/>
      <c r="R633" s="18"/>
    </row>
    <row r="634" spans="1:18" ht="15" x14ac:dyDescent="0.25">
      <c r="A634" s="72"/>
      <c r="B634" s="19"/>
      <c r="C634" s="18"/>
      <c r="D634" s="14"/>
      <c r="E634" s="15"/>
      <c r="F634" s="15"/>
      <c r="G634" s="16"/>
      <c r="H634" s="63"/>
      <c r="I634" s="63"/>
      <c r="J634" s="63"/>
      <c r="K634" s="63"/>
      <c r="L634" s="63"/>
      <c r="M634" s="63"/>
      <c r="N634" s="63"/>
      <c r="O634" s="63"/>
      <c r="P634" s="63"/>
      <c r="Q634" s="18"/>
      <c r="R634" s="18"/>
    </row>
    <row r="635" spans="1:18" ht="15" x14ac:dyDescent="0.25">
      <c r="A635" s="72"/>
      <c r="B635" s="19"/>
      <c r="C635" s="18"/>
      <c r="D635" s="14"/>
      <c r="E635" s="15"/>
      <c r="F635" s="15"/>
      <c r="G635" s="16"/>
      <c r="H635" s="63"/>
      <c r="I635" s="63"/>
      <c r="J635" s="63"/>
      <c r="K635" s="63"/>
      <c r="L635" s="63"/>
      <c r="M635" s="63"/>
      <c r="N635" s="63"/>
      <c r="O635" s="63"/>
      <c r="P635" s="63"/>
      <c r="Q635" s="18"/>
      <c r="R635" s="18"/>
    </row>
    <row r="636" spans="1:18" ht="15" x14ac:dyDescent="0.25">
      <c r="A636" s="72"/>
      <c r="B636" s="19"/>
      <c r="C636" s="18"/>
      <c r="D636" s="14"/>
      <c r="E636" s="15"/>
      <c r="F636" s="15"/>
      <c r="G636" s="16"/>
      <c r="H636" s="63"/>
      <c r="I636" s="63"/>
      <c r="J636" s="63"/>
      <c r="K636" s="63"/>
      <c r="L636" s="63"/>
      <c r="M636" s="63"/>
      <c r="N636" s="63"/>
      <c r="O636" s="63"/>
      <c r="P636" s="63"/>
      <c r="Q636" s="18"/>
      <c r="R636" s="18"/>
    </row>
    <row r="637" spans="1:18" ht="15" x14ac:dyDescent="0.25">
      <c r="A637" s="72"/>
      <c r="B637" s="19"/>
      <c r="C637" s="18"/>
      <c r="D637" s="14"/>
      <c r="E637" s="15"/>
      <c r="F637" s="15"/>
      <c r="G637" s="16"/>
      <c r="H637" s="63"/>
      <c r="I637" s="63"/>
      <c r="J637" s="63"/>
      <c r="K637" s="63"/>
      <c r="L637" s="63"/>
      <c r="M637" s="63"/>
      <c r="N637" s="63"/>
      <c r="O637" s="63"/>
      <c r="P637" s="63"/>
      <c r="Q637" s="18"/>
      <c r="R637" s="18"/>
    </row>
    <row r="638" spans="1:18" ht="15" x14ac:dyDescent="0.25">
      <c r="A638" s="72"/>
      <c r="B638" s="19"/>
      <c r="C638" s="18"/>
      <c r="D638" s="14"/>
      <c r="E638" s="15"/>
      <c r="F638" s="15"/>
      <c r="G638" s="16"/>
      <c r="H638" s="63"/>
      <c r="I638" s="63"/>
      <c r="J638" s="63"/>
      <c r="K638" s="63"/>
      <c r="L638" s="63"/>
      <c r="M638" s="63"/>
      <c r="N638" s="63"/>
      <c r="O638" s="63"/>
      <c r="P638" s="63"/>
      <c r="Q638" s="18"/>
      <c r="R638" s="18"/>
    </row>
    <row r="639" spans="1:18" ht="15" x14ac:dyDescent="0.25">
      <c r="A639" s="72"/>
      <c r="B639" s="19"/>
      <c r="C639" s="18"/>
      <c r="D639" s="14"/>
      <c r="E639" s="15"/>
      <c r="F639" s="15"/>
      <c r="G639" s="16"/>
      <c r="H639" s="63"/>
      <c r="I639" s="63"/>
      <c r="J639" s="63"/>
      <c r="K639" s="63"/>
      <c r="L639" s="63"/>
      <c r="M639" s="63"/>
      <c r="N639" s="63"/>
      <c r="O639" s="63"/>
      <c r="P639" s="63"/>
      <c r="Q639" s="18"/>
      <c r="R639" s="18"/>
    </row>
    <row r="640" spans="1:18" ht="15" x14ac:dyDescent="0.25">
      <c r="A640" s="72"/>
      <c r="B640" s="19"/>
      <c r="C640" s="18"/>
      <c r="D640" s="14"/>
      <c r="E640" s="15"/>
      <c r="F640" s="15"/>
      <c r="G640" s="16"/>
      <c r="H640" s="63"/>
      <c r="I640" s="63"/>
      <c r="J640" s="63"/>
      <c r="K640" s="63"/>
      <c r="L640" s="63"/>
      <c r="M640" s="63"/>
      <c r="N640" s="63"/>
      <c r="O640" s="63"/>
      <c r="P640" s="63"/>
      <c r="Q640" s="18"/>
      <c r="R640" s="18"/>
    </row>
    <row r="641" spans="1:18" ht="15" x14ac:dyDescent="0.25">
      <c r="A641" s="72"/>
      <c r="B641" s="19"/>
      <c r="C641" s="18"/>
      <c r="D641" s="14"/>
      <c r="E641" s="15"/>
      <c r="F641" s="15"/>
      <c r="G641" s="16"/>
      <c r="H641" s="63"/>
      <c r="I641" s="63"/>
      <c r="J641" s="63"/>
      <c r="K641" s="63"/>
      <c r="L641" s="63"/>
      <c r="M641" s="63"/>
      <c r="N641" s="63"/>
      <c r="O641" s="63"/>
      <c r="P641" s="63"/>
      <c r="Q641" s="18"/>
      <c r="R641" s="18"/>
    </row>
    <row r="642" spans="1:18" ht="15" x14ac:dyDescent="0.25">
      <c r="A642" s="72"/>
      <c r="B642" s="19"/>
      <c r="C642" s="18"/>
      <c r="D642" s="14"/>
      <c r="E642" s="15"/>
      <c r="F642" s="15"/>
      <c r="G642" s="16"/>
      <c r="H642" s="63"/>
      <c r="I642" s="63"/>
      <c r="J642" s="63"/>
      <c r="K642" s="63"/>
      <c r="L642" s="63"/>
      <c r="M642" s="63"/>
      <c r="N642" s="63"/>
      <c r="O642" s="63"/>
      <c r="P642" s="63"/>
      <c r="Q642" s="18"/>
      <c r="R642" s="18"/>
    </row>
    <row r="643" spans="1:18" ht="15" x14ac:dyDescent="0.25">
      <c r="A643" s="72"/>
      <c r="B643" s="19"/>
      <c r="C643" s="18"/>
      <c r="D643" s="14"/>
      <c r="E643" s="15"/>
      <c r="F643" s="15"/>
      <c r="G643" s="16"/>
      <c r="H643" s="63"/>
      <c r="I643" s="63"/>
      <c r="J643" s="63"/>
      <c r="K643" s="63"/>
      <c r="L643" s="63"/>
      <c r="M643" s="63"/>
      <c r="N643" s="63"/>
      <c r="O643" s="63"/>
      <c r="P643" s="63"/>
      <c r="Q643" s="18"/>
      <c r="R643" s="18"/>
    </row>
    <row r="644" spans="1:18" ht="15" x14ac:dyDescent="0.25">
      <c r="A644" s="72"/>
      <c r="B644" s="19"/>
      <c r="C644" s="18"/>
      <c r="D644" s="14"/>
      <c r="E644" s="15"/>
      <c r="F644" s="15"/>
      <c r="G644" s="16"/>
      <c r="H644" s="63"/>
      <c r="I644" s="63"/>
      <c r="J644" s="63"/>
      <c r="K644" s="63"/>
      <c r="L644" s="63"/>
      <c r="M644" s="63"/>
      <c r="N644" s="63"/>
      <c r="O644" s="63"/>
      <c r="P644" s="63"/>
      <c r="Q644" s="18"/>
      <c r="R644" s="18"/>
    </row>
    <row r="645" spans="1:18" ht="15" x14ac:dyDescent="0.25">
      <c r="A645" s="72"/>
      <c r="B645" s="19"/>
      <c r="C645" s="18"/>
      <c r="D645" s="14"/>
      <c r="E645" s="15"/>
      <c r="F645" s="15"/>
      <c r="G645" s="16"/>
      <c r="H645" s="63"/>
      <c r="I645" s="63"/>
      <c r="J645" s="63"/>
      <c r="K645" s="63"/>
      <c r="L645" s="63"/>
      <c r="M645" s="63"/>
      <c r="N645" s="63"/>
      <c r="O645" s="63"/>
      <c r="P645" s="63"/>
      <c r="Q645" s="18"/>
      <c r="R645" s="18"/>
    </row>
    <row r="646" spans="1:18" ht="15" x14ac:dyDescent="0.25">
      <c r="A646" s="72"/>
      <c r="B646" s="19"/>
      <c r="C646" s="18"/>
      <c r="D646" s="14"/>
      <c r="E646" s="15"/>
      <c r="F646" s="15"/>
      <c r="G646" s="16"/>
      <c r="H646" s="63"/>
      <c r="I646" s="63"/>
      <c r="J646" s="63"/>
      <c r="K646" s="63"/>
      <c r="L646" s="63"/>
      <c r="M646" s="63"/>
      <c r="N646" s="63"/>
      <c r="O646" s="63"/>
      <c r="P646" s="63"/>
      <c r="Q646" s="18"/>
      <c r="R646" s="18"/>
    </row>
    <row r="647" spans="1:18" ht="15" x14ac:dyDescent="0.25">
      <c r="A647" s="72"/>
      <c r="B647" s="19"/>
      <c r="C647" s="18"/>
      <c r="D647" s="14"/>
      <c r="E647" s="15"/>
      <c r="F647" s="15"/>
      <c r="G647" s="16"/>
      <c r="H647" s="63"/>
      <c r="I647" s="63"/>
      <c r="J647" s="63"/>
      <c r="K647" s="63"/>
      <c r="L647" s="63"/>
      <c r="M647" s="63"/>
      <c r="N647" s="63"/>
      <c r="O647" s="63"/>
      <c r="P647" s="63"/>
      <c r="Q647" s="18"/>
      <c r="R647" s="18"/>
    </row>
    <row r="648" spans="1:18" ht="15" x14ac:dyDescent="0.25">
      <c r="A648" s="72"/>
      <c r="B648" s="19"/>
      <c r="C648" s="18"/>
      <c r="D648" s="14"/>
      <c r="E648" s="15"/>
      <c r="F648" s="15"/>
      <c r="G648" s="16"/>
      <c r="H648" s="63"/>
      <c r="I648" s="63"/>
      <c r="J648" s="63"/>
      <c r="K648" s="63"/>
      <c r="L648" s="63"/>
      <c r="M648" s="63"/>
      <c r="N648" s="63"/>
      <c r="O648" s="63"/>
      <c r="P648" s="63"/>
      <c r="Q648" s="18"/>
      <c r="R648" s="18"/>
    </row>
    <row r="649" spans="1:18" ht="15" x14ac:dyDescent="0.25">
      <c r="A649" s="72"/>
      <c r="B649" s="19"/>
      <c r="C649" s="18"/>
      <c r="D649" s="14"/>
      <c r="E649" s="15"/>
      <c r="F649" s="15"/>
      <c r="G649" s="16"/>
      <c r="H649" s="63"/>
      <c r="I649" s="63"/>
      <c r="J649" s="63"/>
      <c r="K649" s="63"/>
      <c r="L649" s="63"/>
      <c r="M649" s="63"/>
      <c r="N649" s="63"/>
      <c r="O649" s="63"/>
      <c r="P649" s="63"/>
      <c r="Q649" s="18"/>
      <c r="R649" s="18"/>
    </row>
    <row r="650" spans="1:18" ht="15" x14ac:dyDescent="0.25">
      <c r="A650" s="72"/>
      <c r="B650" s="19"/>
      <c r="C650" s="18"/>
      <c r="D650" s="14"/>
      <c r="E650" s="15"/>
      <c r="F650" s="15"/>
      <c r="G650" s="16"/>
      <c r="H650" s="63"/>
      <c r="I650" s="63"/>
      <c r="J650" s="63"/>
      <c r="K650" s="63"/>
      <c r="L650" s="63"/>
      <c r="M650" s="63"/>
      <c r="N650" s="63"/>
      <c r="O650" s="63"/>
      <c r="P650" s="63"/>
      <c r="Q650" s="18"/>
      <c r="R650" s="18"/>
    </row>
    <row r="651" spans="1:18" ht="15" x14ac:dyDescent="0.25">
      <c r="A651" s="72"/>
      <c r="B651" s="19"/>
      <c r="C651" s="18"/>
      <c r="D651" s="14"/>
      <c r="E651" s="18"/>
      <c r="F651" s="48"/>
      <c r="G651" s="16"/>
      <c r="H651" s="63"/>
      <c r="I651" s="63"/>
      <c r="J651" s="63"/>
      <c r="K651" s="63"/>
      <c r="L651" s="63"/>
      <c r="M651" s="63"/>
      <c r="N651" s="63"/>
      <c r="O651" s="63"/>
      <c r="P651" s="76"/>
      <c r="Q651" s="18"/>
      <c r="R651" s="18"/>
    </row>
    <row r="652" spans="1:18" ht="15" x14ac:dyDescent="0.25">
      <c r="A652" s="72"/>
      <c r="B652" s="19"/>
      <c r="C652" s="18"/>
      <c r="D652" s="18"/>
      <c r="E652" s="18"/>
      <c r="F652" s="77"/>
      <c r="G652" s="16"/>
      <c r="H652" s="63"/>
      <c r="I652" s="63"/>
      <c r="J652" s="63"/>
      <c r="K652" s="63"/>
      <c r="L652" s="63"/>
      <c r="M652" s="63"/>
      <c r="N652" s="63"/>
      <c r="O652" s="63"/>
      <c r="P652" s="76"/>
      <c r="Q652" s="18"/>
      <c r="R652" s="18"/>
    </row>
    <row r="653" spans="1:18" ht="15" x14ac:dyDescent="0.25">
      <c r="A653" s="72"/>
      <c r="B653" s="19"/>
      <c r="C653" s="14"/>
      <c r="D653" s="14"/>
      <c r="E653" s="15"/>
      <c r="F653" s="77"/>
      <c r="G653" s="16"/>
      <c r="H653" s="15"/>
      <c r="I653" s="63"/>
      <c r="J653" s="63"/>
      <c r="K653" s="63"/>
      <c r="L653" s="63"/>
      <c r="M653" s="63"/>
      <c r="N653" s="63"/>
      <c r="O653" s="15"/>
      <c r="P653" s="76"/>
      <c r="Q653" s="18"/>
      <c r="R653" s="18"/>
    </row>
    <row r="654" spans="1:18" ht="15" x14ac:dyDescent="0.25">
      <c r="A654" s="72"/>
      <c r="B654" s="19"/>
      <c r="C654" s="18"/>
      <c r="D654" s="14"/>
      <c r="E654" s="15"/>
      <c r="F654" s="15"/>
      <c r="G654" s="16"/>
      <c r="H654" s="63"/>
      <c r="I654" s="63"/>
      <c r="J654" s="63"/>
      <c r="K654" s="63"/>
      <c r="L654" s="63"/>
      <c r="M654" s="63"/>
      <c r="N654" s="63"/>
      <c r="O654" s="63"/>
      <c r="P654" s="63"/>
      <c r="Q654" s="18"/>
      <c r="R654" s="18"/>
    </row>
    <row r="655" spans="1:18" ht="15" x14ac:dyDescent="0.25">
      <c r="A655" s="72"/>
      <c r="B655" s="19"/>
      <c r="C655" s="18"/>
      <c r="D655" s="14"/>
      <c r="E655" s="15"/>
      <c r="F655" s="15"/>
      <c r="G655" s="16"/>
      <c r="H655" s="63"/>
      <c r="I655" s="63"/>
      <c r="J655" s="63"/>
      <c r="K655" s="63"/>
      <c r="L655" s="63"/>
      <c r="M655" s="63"/>
      <c r="N655" s="63"/>
      <c r="O655" s="63"/>
      <c r="P655" s="63"/>
      <c r="Q655" s="18"/>
      <c r="R655" s="18"/>
    </row>
    <row r="656" spans="1:18" ht="15" x14ac:dyDescent="0.25">
      <c r="A656" s="72"/>
      <c r="B656" s="19"/>
      <c r="C656" s="18"/>
      <c r="D656" s="14"/>
      <c r="E656" s="15"/>
      <c r="F656" s="15"/>
      <c r="G656" s="16"/>
      <c r="H656" s="63"/>
      <c r="I656" s="63"/>
      <c r="J656" s="63"/>
      <c r="K656" s="63"/>
      <c r="L656" s="63"/>
      <c r="M656" s="63"/>
      <c r="N656" s="63"/>
      <c r="O656" s="63"/>
      <c r="P656" s="63"/>
      <c r="Q656" s="18"/>
      <c r="R656" s="18"/>
    </row>
    <row r="657" spans="1:18" ht="15" x14ac:dyDescent="0.25">
      <c r="A657" s="72"/>
      <c r="B657" s="19"/>
      <c r="C657" s="18"/>
      <c r="D657" s="14"/>
      <c r="E657" s="15"/>
      <c r="F657" s="15"/>
      <c r="G657" s="16"/>
      <c r="H657" s="63"/>
      <c r="I657" s="63"/>
      <c r="J657" s="63"/>
      <c r="K657" s="63"/>
      <c r="L657" s="63"/>
      <c r="M657" s="63"/>
      <c r="N657" s="63"/>
      <c r="O657" s="63"/>
      <c r="P657" s="63"/>
      <c r="Q657" s="18"/>
      <c r="R657" s="18"/>
    </row>
    <row r="658" spans="1:18" ht="15" x14ac:dyDescent="0.25">
      <c r="A658" s="72"/>
      <c r="B658" s="19"/>
      <c r="C658" s="18"/>
      <c r="D658" s="14"/>
      <c r="E658" s="15"/>
      <c r="F658" s="15"/>
      <c r="G658" s="16"/>
      <c r="H658" s="63"/>
      <c r="I658" s="63"/>
      <c r="J658" s="63"/>
      <c r="K658" s="63"/>
      <c r="L658" s="63"/>
      <c r="M658" s="63"/>
      <c r="N658" s="63"/>
      <c r="O658" s="63"/>
      <c r="P658" s="63"/>
      <c r="Q658" s="18"/>
      <c r="R658" s="18"/>
    </row>
    <row r="659" spans="1:18" ht="15" x14ac:dyDescent="0.25">
      <c r="A659" s="72"/>
      <c r="B659" s="19"/>
      <c r="C659" s="14"/>
      <c r="D659" s="14"/>
      <c r="E659" s="15"/>
      <c r="F659" s="15"/>
      <c r="G659" s="16"/>
      <c r="H659" s="63"/>
      <c r="I659" s="63"/>
      <c r="J659" s="63"/>
      <c r="K659" s="63"/>
      <c r="L659" s="63"/>
      <c r="M659" s="63"/>
      <c r="N659" s="63"/>
      <c r="O659" s="63"/>
      <c r="P659" s="63"/>
      <c r="Q659" s="18"/>
      <c r="R659" s="18"/>
    </row>
    <row r="660" spans="1:18" ht="15" x14ac:dyDescent="0.25">
      <c r="A660" s="72"/>
      <c r="B660" s="19"/>
      <c r="C660" s="18"/>
      <c r="D660" s="14"/>
      <c r="E660" s="15"/>
      <c r="F660" s="15"/>
      <c r="G660" s="16"/>
      <c r="H660" s="63"/>
      <c r="I660" s="63"/>
      <c r="J660" s="63"/>
      <c r="K660" s="63"/>
      <c r="L660" s="63"/>
      <c r="M660" s="63"/>
      <c r="N660" s="63"/>
      <c r="O660" s="63"/>
      <c r="P660" s="63"/>
      <c r="Q660" s="18"/>
      <c r="R660" s="18"/>
    </row>
    <row r="661" spans="1:18" ht="15" x14ac:dyDescent="0.25">
      <c r="A661" s="72"/>
      <c r="B661" s="19"/>
      <c r="C661" s="18"/>
      <c r="D661" s="14"/>
      <c r="E661" s="15"/>
      <c r="F661" s="15"/>
      <c r="G661" s="16"/>
      <c r="H661" s="63"/>
      <c r="I661" s="63"/>
      <c r="J661" s="63"/>
      <c r="K661" s="63"/>
      <c r="L661" s="63"/>
      <c r="M661" s="63"/>
      <c r="N661" s="63"/>
      <c r="O661" s="63"/>
      <c r="P661" s="63"/>
      <c r="Q661" s="18"/>
      <c r="R661" s="18"/>
    </row>
    <row r="662" spans="1:18" ht="15" x14ac:dyDescent="0.25">
      <c r="A662" s="72"/>
      <c r="B662" s="19"/>
      <c r="C662" s="18"/>
      <c r="D662" s="14"/>
      <c r="E662" s="15"/>
      <c r="F662" s="15"/>
      <c r="G662" s="16"/>
      <c r="H662" s="63"/>
      <c r="I662" s="63"/>
      <c r="J662" s="63"/>
      <c r="K662" s="63"/>
      <c r="L662" s="63"/>
      <c r="M662" s="63"/>
      <c r="N662" s="63"/>
      <c r="O662" s="63"/>
      <c r="P662" s="63"/>
      <c r="Q662" s="18"/>
      <c r="R662" s="18"/>
    </row>
    <row r="663" spans="1:18" ht="15" x14ac:dyDescent="0.25">
      <c r="A663" s="72"/>
      <c r="B663" s="19"/>
      <c r="C663" s="18"/>
      <c r="D663" s="14"/>
      <c r="E663" s="15"/>
      <c r="F663" s="15"/>
      <c r="G663" s="16"/>
      <c r="H663" s="63"/>
      <c r="I663" s="63"/>
      <c r="J663" s="63"/>
      <c r="K663" s="63"/>
      <c r="L663" s="63"/>
      <c r="M663" s="63"/>
      <c r="N663" s="63"/>
      <c r="O663" s="63"/>
      <c r="P663" s="63"/>
      <c r="Q663" s="18"/>
      <c r="R663" s="18"/>
    </row>
    <row r="664" spans="1:18" x14ac:dyDescent="0.2">
      <c r="A664" s="78"/>
      <c r="B664" s="67"/>
      <c r="C664" s="69"/>
      <c r="D664" s="68"/>
      <c r="E664" s="15"/>
      <c r="F664" s="15"/>
      <c r="G664" s="16"/>
      <c r="H664" s="15"/>
      <c r="I664" s="15"/>
      <c r="J664" s="15"/>
      <c r="K664" s="15"/>
      <c r="L664" s="15"/>
      <c r="M664" s="15"/>
      <c r="N664" s="15"/>
      <c r="O664" s="15"/>
      <c r="P664" s="15"/>
      <c r="Q664" s="69"/>
      <c r="R664" s="69"/>
    </row>
    <row r="665" spans="1:18" ht="15" x14ac:dyDescent="0.25">
      <c r="A665" s="72"/>
      <c r="B665" s="19"/>
      <c r="C665" s="18"/>
      <c r="D665" s="14"/>
      <c r="E665" s="15"/>
      <c r="F665" s="15"/>
      <c r="G665" s="16"/>
      <c r="H665" s="63"/>
      <c r="I665" s="63"/>
      <c r="J665" s="63"/>
      <c r="K665" s="63"/>
      <c r="L665" s="63"/>
      <c r="M665" s="63"/>
      <c r="N665" s="63"/>
      <c r="O665" s="63"/>
      <c r="P665" s="63"/>
      <c r="Q665" s="18"/>
      <c r="R665" s="18"/>
    </row>
    <row r="666" spans="1:18" ht="15" x14ac:dyDescent="0.25">
      <c r="A666" s="72"/>
      <c r="B666" s="19"/>
      <c r="C666" s="18"/>
      <c r="D666" s="14"/>
      <c r="E666" s="15"/>
      <c r="F666" s="15"/>
      <c r="G666" s="16"/>
      <c r="H666" s="63"/>
      <c r="I666" s="63"/>
      <c r="J666" s="63"/>
      <c r="K666" s="63"/>
      <c r="L666" s="63"/>
      <c r="M666" s="63"/>
      <c r="N666" s="63"/>
      <c r="O666" s="63"/>
      <c r="P666" s="63"/>
      <c r="Q666" s="18"/>
      <c r="R666" s="18"/>
    </row>
    <row r="667" spans="1:18" ht="15" x14ac:dyDescent="0.25">
      <c r="A667" s="72"/>
      <c r="B667" s="19"/>
      <c r="C667" s="18"/>
      <c r="D667" s="18"/>
      <c r="E667" s="15"/>
      <c r="F667" s="15"/>
      <c r="G667" s="16"/>
      <c r="H667" s="63"/>
      <c r="I667" s="63"/>
      <c r="J667" s="63"/>
      <c r="K667" s="63"/>
      <c r="L667" s="63"/>
      <c r="M667" s="63"/>
      <c r="N667" s="63"/>
      <c r="O667" s="63"/>
      <c r="P667" s="63"/>
      <c r="Q667" s="18"/>
      <c r="R667" s="18"/>
    </row>
    <row r="668" spans="1:18" ht="15" x14ac:dyDescent="0.25">
      <c r="A668" s="72"/>
      <c r="B668" s="19"/>
      <c r="C668" s="18"/>
      <c r="D668" s="14"/>
      <c r="E668" s="15"/>
      <c r="F668" s="15"/>
      <c r="G668" s="16"/>
      <c r="H668" s="63"/>
      <c r="I668" s="63"/>
      <c r="J668" s="63"/>
      <c r="K668" s="63"/>
      <c r="L668" s="63"/>
      <c r="M668" s="63"/>
      <c r="N668" s="63"/>
      <c r="O668" s="63"/>
      <c r="P668" s="63"/>
      <c r="Q668" s="18"/>
      <c r="R668" s="18"/>
    </row>
    <row r="669" spans="1:18" ht="15" x14ac:dyDescent="0.25">
      <c r="A669" s="72"/>
      <c r="B669" s="19"/>
      <c r="C669" s="18"/>
      <c r="D669" s="14"/>
      <c r="E669" s="15"/>
      <c r="F669" s="15"/>
      <c r="G669" s="16"/>
      <c r="H669" s="63"/>
      <c r="I669" s="63"/>
      <c r="J669" s="63"/>
      <c r="K669" s="63"/>
      <c r="L669" s="63"/>
      <c r="M669" s="63"/>
      <c r="N669" s="63"/>
      <c r="O669" s="63"/>
      <c r="P669" s="63"/>
      <c r="Q669" s="18"/>
      <c r="R669" s="18"/>
    </row>
    <row r="670" spans="1:18" ht="15" x14ac:dyDescent="0.25">
      <c r="A670" s="72"/>
      <c r="B670" s="19"/>
      <c r="C670" s="18"/>
      <c r="D670" s="14"/>
      <c r="E670" s="15"/>
      <c r="F670" s="15"/>
      <c r="G670" s="16"/>
      <c r="H670" s="63"/>
      <c r="I670" s="63"/>
      <c r="J670" s="63"/>
      <c r="K670" s="63"/>
      <c r="L670" s="63"/>
      <c r="M670" s="63"/>
      <c r="N670" s="63"/>
      <c r="O670" s="63"/>
      <c r="P670" s="63"/>
      <c r="Q670" s="18"/>
      <c r="R670" s="18"/>
    </row>
    <row r="671" spans="1:18" ht="15" x14ac:dyDescent="0.25">
      <c r="A671" s="72"/>
      <c r="B671" s="19"/>
      <c r="C671" s="18"/>
      <c r="D671" s="14"/>
      <c r="E671" s="15"/>
      <c r="F671" s="15"/>
      <c r="G671" s="16"/>
      <c r="H671" s="63"/>
      <c r="I671" s="63"/>
      <c r="J671" s="63"/>
      <c r="K671" s="63"/>
      <c r="L671" s="63"/>
      <c r="M671" s="63"/>
      <c r="N671" s="63"/>
      <c r="O671" s="63"/>
      <c r="P671" s="63"/>
      <c r="Q671" s="18"/>
      <c r="R671" s="18"/>
    </row>
    <row r="672" spans="1:18" ht="15" x14ac:dyDescent="0.25">
      <c r="A672" s="72"/>
      <c r="B672" s="19"/>
      <c r="C672" s="18"/>
      <c r="D672" s="14"/>
      <c r="E672" s="15"/>
      <c r="F672" s="15"/>
      <c r="G672" s="16"/>
      <c r="H672" s="63"/>
      <c r="I672" s="63"/>
      <c r="J672" s="63"/>
      <c r="K672" s="63"/>
      <c r="L672" s="63"/>
      <c r="M672" s="63"/>
      <c r="N672" s="63"/>
      <c r="O672" s="63"/>
      <c r="P672" s="63"/>
      <c r="Q672" s="18"/>
      <c r="R672" s="18"/>
    </row>
    <row r="673" spans="1:18" ht="15" x14ac:dyDescent="0.25">
      <c r="A673" s="72"/>
      <c r="B673" s="19"/>
      <c r="C673" s="18"/>
      <c r="D673" s="14"/>
      <c r="E673" s="15"/>
      <c r="F673" s="15"/>
      <c r="G673" s="16"/>
      <c r="H673" s="63"/>
      <c r="I673" s="63"/>
      <c r="J673" s="63"/>
      <c r="K673" s="63"/>
      <c r="L673" s="63"/>
      <c r="M673" s="63"/>
      <c r="N673" s="63"/>
      <c r="O673" s="63"/>
      <c r="P673" s="63"/>
      <c r="Q673" s="18"/>
      <c r="R673" s="18"/>
    </row>
    <row r="674" spans="1:18" ht="15" x14ac:dyDescent="0.25">
      <c r="A674" s="72"/>
      <c r="B674" s="19"/>
      <c r="C674" s="18"/>
      <c r="D674" s="14"/>
      <c r="E674" s="15"/>
      <c r="F674" s="15"/>
      <c r="G674" s="16"/>
      <c r="H674" s="63"/>
      <c r="I674" s="63"/>
      <c r="J674" s="63"/>
      <c r="K674" s="63"/>
      <c r="L674" s="63"/>
      <c r="M674" s="63"/>
      <c r="N674" s="63"/>
      <c r="O674" s="63"/>
      <c r="P674" s="63"/>
      <c r="Q674" s="18"/>
      <c r="R674" s="18"/>
    </row>
    <row r="675" spans="1:18" ht="15" x14ac:dyDescent="0.25">
      <c r="A675" s="72"/>
      <c r="B675" s="19"/>
      <c r="C675" s="18"/>
      <c r="D675" s="14"/>
      <c r="E675" s="15"/>
      <c r="F675" s="15"/>
      <c r="G675" s="16"/>
      <c r="H675" s="63"/>
      <c r="I675" s="63"/>
      <c r="J675" s="63"/>
      <c r="K675" s="63"/>
      <c r="L675" s="63"/>
      <c r="M675" s="63"/>
      <c r="N675" s="63"/>
      <c r="O675" s="63"/>
      <c r="P675" s="63"/>
      <c r="Q675" s="18"/>
      <c r="R675" s="18"/>
    </row>
    <row r="676" spans="1:18" ht="15" x14ac:dyDescent="0.25">
      <c r="A676" s="72"/>
      <c r="B676" s="19"/>
      <c r="C676" s="18"/>
      <c r="D676" s="14"/>
      <c r="E676" s="15"/>
      <c r="F676" s="15"/>
      <c r="G676" s="16"/>
      <c r="H676" s="63"/>
      <c r="I676" s="63"/>
      <c r="J676" s="63"/>
      <c r="K676" s="63"/>
      <c r="L676" s="63"/>
      <c r="M676" s="63"/>
      <c r="N676" s="63"/>
      <c r="O676" s="63"/>
      <c r="P676" s="63"/>
      <c r="Q676" s="18"/>
      <c r="R676" s="18"/>
    </row>
    <row r="677" spans="1:18" ht="15" x14ac:dyDescent="0.25">
      <c r="A677" s="72"/>
      <c r="B677" s="19"/>
      <c r="C677" s="18"/>
      <c r="D677" s="14"/>
      <c r="E677" s="15"/>
      <c r="F677" s="15"/>
      <c r="G677" s="16"/>
      <c r="H677" s="63"/>
      <c r="I677" s="63"/>
      <c r="J677" s="63"/>
      <c r="K677" s="63"/>
      <c r="L677" s="63"/>
      <c r="M677" s="63"/>
      <c r="N677" s="63"/>
      <c r="O677" s="63"/>
      <c r="P677" s="63"/>
      <c r="Q677" s="18"/>
      <c r="R677" s="18"/>
    </row>
    <row r="678" spans="1:18" ht="15" x14ac:dyDescent="0.25">
      <c r="A678" s="72"/>
      <c r="B678" s="19"/>
      <c r="C678" s="18"/>
      <c r="D678" s="14"/>
      <c r="E678" s="15"/>
      <c r="F678" s="15"/>
      <c r="G678" s="16"/>
      <c r="H678" s="63"/>
      <c r="I678" s="63"/>
      <c r="J678" s="63"/>
      <c r="K678" s="63"/>
      <c r="L678" s="63"/>
      <c r="M678" s="63"/>
      <c r="N678" s="63"/>
      <c r="O678" s="63"/>
      <c r="P678" s="63"/>
      <c r="Q678" s="15"/>
      <c r="R678" s="18"/>
    </row>
    <row r="679" spans="1:18" ht="15" x14ac:dyDescent="0.25">
      <c r="A679" s="72"/>
      <c r="B679" s="19"/>
      <c r="C679" s="18"/>
      <c r="D679" s="14"/>
      <c r="E679" s="15"/>
      <c r="F679" s="15"/>
      <c r="G679" s="16"/>
      <c r="H679" s="63"/>
      <c r="I679" s="63"/>
      <c r="J679" s="63"/>
      <c r="K679" s="63"/>
      <c r="L679" s="63"/>
      <c r="M679" s="63"/>
      <c r="N679" s="63"/>
      <c r="O679" s="63"/>
      <c r="P679" s="63"/>
      <c r="Q679" s="18"/>
      <c r="R679" s="18"/>
    </row>
    <row r="680" spans="1:18" ht="15" x14ac:dyDescent="0.25">
      <c r="A680" s="72"/>
      <c r="B680" s="19"/>
      <c r="C680" s="18"/>
      <c r="D680" s="14"/>
      <c r="E680" s="15"/>
      <c r="F680" s="15"/>
      <c r="G680" s="16"/>
      <c r="H680" s="63"/>
      <c r="I680" s="63"/>
      <c r="J680" s="63"/>
      <c r="K680" s="63"/>
      <c r="L680" s="63"/>
      <c r="M680" s="63"/>
      <c r="N680" s="63"/>
      <c r="O680" s="63"/>
      <c r="P680" s="63"/>
      <c r="Q680" s="18"/>
      <c r="R680" s="18"/>
    </row>
    <row r="681" spans="1:18" ht="15" x14ac:dyDescent="0.25">
      <c r="A681" s="72"/>
      <c r="B681" s="19"/>
      <c r="C681" s="18"/>
      <c r="D681" s="14"/>
      <c r="E681" s="15"/>
      <c r="F681" s="15"/>
      <c r="G681" s="16"/>
      <c r="H681" s="63"/>
      <c r="I681" s="63"/>
      <c r="J681" s="63"/>
      <c r="K681" s="63"/>
      <c r="L681" s="63"/>
      <c r="M681" s="63"/>
      <c r="N681" s="63"/>
      <c r="O681" s="63"/>
      <c r="P681" s="63"/>
      <c r="Q681" s="18"/>
      <c r="R681" s="18"/>
    </row>
    <row r="682" spans="1:18" ht="15" x14ac:dyDescent="0.25">
      <c r="A682" s="72"/>
      <c r="B682" s="19"/>
      <c r="C682" s="18"/>
      <c r="D682" s="14"/>
      <c r="E682" s="15"/>
      <c r="F682" s="15"/>
      <c r="G682" s="16"/>
      <c r="H682" s="63"/>
      <c r="I682" s="63"/>
      <c r="J682" s="63"/>
      <c r="K682" s="63"/>
      <c r="L682" s="63"/>
      <c r="M682" s="63"/>
      <c r="N682" s="63"/>
      <c r="O682" s="63"/>
      <c r="P682" s="63"/>
      <c r="Q682" s="18"/>
      <c r="R682" s="18"/>
    </row>
    <row r="683" spans="1:18" ht="15" x14ac:dyDescent="0.25">
      <c r="A683" s="72"/>
      <c r="B683" s="19"/>
      <c r="C683" s="18"/>
      <c r="D683" s="14"/>
      <c r="E683" s="15"/>
      <c r="F683" s="15"/>
      <c r="G683" s="16"/>
      <c r="H683" s="63"/>
      <c r="I683" s="63"/>
      <c r="J683" s="63"/>
      <c r="K683" s="63"/>
      <c r="L683" s="63"/>
      <c r="M683" s="63"/>
      <c r="N683" s="63"/>
      <c r="O683" s="63"/>
      <c r="P683" s="63"/>
      <c r="Q683" s="18"/>
      <c r="R683" s="18"/>
    </row>
    <row r="684" spans="1:18" ht="15" x14ac:dyDescent="0.25">
      <c r="A684" s="72"/>
      <c r="B684" s="19"/>
      <c r="C684" s="18"/>
      <c r="D684" s="14"/>
      <c r="E684" s="15"/>
      <c r="F684" s="15"/>
      <c r="G684" s="16"/>
      <c r="H684" s="63"/>
      <c r="I684" s="63"/>
      <c r="J684" s="63"/>
      <c r="K684" s="63"/>
      <c r="L684" s="63"/>
      <c r="M684" s="63"/>
      <c r="N684" s="63"/>
      <c r="O684" s="63"/>
      <c r="P684" s="63"/>
      <c r="Q684" s="18"/>
      <c r="R684" s="18"/>
    </row>
    <row r="685" spans="1:18" ht="15" x14ac:dyDescent="0.25">
      <c r="A685" s="72"/>
      <c r="B685" s="19"/>
      <c r="C685" s="18"/>
      <c r="D685" s="14"/>
      <c r="E685" s="15"/>
      <c r="F685" s="15"/>
      <c r="G685" s="16"/>
      <c r="H685" s="63"/>
      <c r="I685" s="63"/>
      <c r="J685" s="63"/>
      <c r="K685" s="63"/>
      <c r="L685" s="63"/>
      <c r="M685" s="63"/>
      <c r="N685" s="63"/>
      <c r="O685" s="63"/>
      <c r="P685" s="63"/>
      <c r="Q685" s="18"/>
      <c r="R685" s="18"/>
    </row>
    <row r="686" spans="1:18" ht="15" x14ac:dyDescent="0.25">
      <c r="A686" s="72"/>
      <c r="B686" s="19"/>
      <c r="C686" s="18"/>
      <c r="D686" s="14"/>
      <c r="E686" s="15"/>
      <c r="F686" s="15"/>
      <c r="G686" s="16"/>
      <c r="H686" s="63"/>
      <c r="I686" s="63"/>
      <c r="J686" s="63"/>
      <c r="K686" s="63"/>
      <c r="L686" s="63"/>
      <c r="M686" s="63"/>
      <c r="N686" s="63"/>
      <c r="O686" s="63"/>
      <c r="P686" s="63"/>
      <c r="Q686" s="18"/>
      <c r="R686" s="18"/>
    </row>
    <row r="687" spans="1:18" ht="15" x14ac:dyDescent="0.25">
      <c r="A687" s="72"/>
      <c r="B687" s="19"/>
      <c r="C687" s="18"/>
      <c r="D687" s="14"/>
      <c r="E687" s="15"/>
      <c r="F687" s="15"/>
      <c r="G687" s="16"/>
      <c r="H687" s="63"/>
      <c r="I687" s="63"/>
      <c r="J687" s="63"/>
      <c r="K687" s="63"/>
      <c r="L687" s="63"/>
      <c r="M687" s="63"/>
      <c r="N687" s="63"/>
      <c r="O687" s="63"/>
      <c r="P687" s="63"/>
      <c r="Q687" s="18"/>
      <c r="R687" s="18"/>
    </row>
    <row r="688" spans="1:18" ht="15" x14ac:dyDescent="0.25">
      <c r="A688" s="72"/>
      <c r="B688" s="19"/>
      <c r="C688" s="18"/>
      <c r="D688" s="14"/>
      <c r="E688" s="15"/>
      <c r="F688" s="15"/>
      <c r="G688" s="16"/>
      <c r="H688" s="63"/>
      <c r="I688" s="63"/>
      <c r="J688" s="63"/>
      <c r="K688" s="63"/>
      <c r="L688" s="63"/>
      <c r="M688" s="63"/>
      <c r="N688" s="63"/>
      <c r="O688" s="63"/>
      <c r="P688" s="63"/>
      <c r="Q688" s="18"/>
      <c r="R688" s="18"/>
    </row>
    <row r="689" spans="1:18" ht="15" x14ac:dyDescent="0.25">
      <c r="A689" s="72"/>
      <c r="B689" s="19"/>
      <c r="C689" s="14"/>
      <c r="D689" s="14"/>
      <c r="E689" s="15"/>
      <c r="F689" s="15"/>
      <c r="G689" s="16"/>
      <c r="H689" s="63"/>
      <c r="I689" s="63"/>
      <c r="J689" s="63"/>
      <c r="K689" s="63"/>
      <c r="L689" s="63"/>
      <c r="M689" s="63"/>
      <c r="N689" s="63"/>
      <c r="O689" s="63"/>
      <c r="P689" s="63"/>
      <c r="Q689" s="18"/>
      <c r="R689" s="18"/>
    </row>
    <row r="690" spans="1:18" ht="15" x14ac:dyDescent="0.25">
      <c r="A690" s="72"/>
      <c r="B690" s="19"/>
      <c r="C690" s="18"/>
      <c r="D690" s="14"/>
      <c r="E690" s="15"/>
      <c r="F690" s="15"/>
      <c r="G690" s="16"/>
      <c r="H690" s="63"/>
      <c r="I690" s="63"/>
      <c r="J690" s="63"/>
      <c r="K690" s="63"/>
      <c r="L690" s="63"/>
      <c r="M690" s="63"/>
      <c r="N690" s="63"/>
      <c r="O690" s="63"/>
      <c r="P690" s="63"/>
      <c r="Q690" s="18"/>
      <c r="R690" s="18"/>
    </row>
    <row r="691" spans="1:18" ht="15" x14ac:dyDescent="0.25">
      <c r="A691" s="72"/>
      <c r="B691" s="19"/>
      <c r="C691" s="18"/>
      <c r="D691" s="14"/>
      <c r="E691" s="15"/>
      <c r="F691" s="15"/>
      <c r="G691" s="16"/>
      <c r="H691" s="63"/>
      <c r="I691" s="63"/>
      <c r="J691" s="63"/>
      <c r="K691" s="63"/>
      <c r="L691" s="63"/>
      <c r="M691" s="63"/>
      <c r="N691" s="63"/>
      <c r="O691" s="63"/>
      <c r="P691" s="63"/>
      <c r="Q691" s="18"/>
      <c r="R691" s="18"/>
    </row>
    <row r="692" spans="1:18" ht="15" x14ac:dyDescent="0.25">
      <c r="A692" s="72"/>
      <c r="B692" s="19"/>
      <c r="C692" s="14"/>
      <c r="D692" s="14"/>
      <c r="E692" s="15"/>
      <c r="F692" s="15"/>
      <c r="G692" s="16"/>
      <c r="H692" s="63"/>
      <c r="I692" s="63"/>
      <c r="J692" s="63"/>
      <c r="K692" s="63"/>
      <c r="L692" s="63"/>
      <c r="M692" s="63"/>
      <c r="N692" s="63"/>
      <c r="O692" s="63"/>
      <c r="P692" s="63"/>
      <c r="Q692" s="18"/>
      <c r="R692" s="18"/>
    </row>
    <row r="693" spans="1:18" ht="15" x14ac:dyDescent="0.25">
      <c r="A693" s="72"/>
      <c r="B693" s="19"/>
      <c r="C693" s="14"/>
      <c r="D693" s="14"/>
      <c r="E693" s="15"/>
      <c r="F693" s="15"/>
      <c r="G693" s="16"/>
      <c r="H693" s="63"/>
      <c r="I693" s="63"/>
      <c r="J693" s="63"/>
      <c r="K693" s="63"/>
      <c r="L693" s="63"/>
      <c r="M693" s="63"/>
      <c r="N693" s="63"/>
      <c r="O693" s="63"/>
      <c r="P693" s="63"/>
      <c r="Q693" s="18"/>
      <c r="R693" s="18"/>
    </row>
    <row r="694" spans="1:18" ht="15" x14ac:dyDescent="0.25">
      <c r="A694" s="72"/>
      <c r="B694" s="19"/>
      <c r="C694" s="14"/>
      <c r="D694" s="14"/>
      <c r="E694" s="15"/>
      <c r="F694" s="15"/>
      <c r="G694" s="16"/>
      <c r="H694" s="63"/>
      <c r="I694" s="63"/>
      <c r="J694" s="63"/>
      <c r="K694" s="63"/>
      <c r="L694" s="63"/>
      <c r="M694" s="63"/>
      <c r="N694" s="63"/>
      <c r="O694" s="63"/>
      <c r="P694" s="63"/>
      <c r="Q694" s="18"/>
      <c r="R694" s="18"/>
    </row>
    <row r="695" spans="1:18" ht="15" x14ac:dyDescent="0.25">
      <c r="A695" s="72"/>
      <c r="B695" s="19"/>
      <c r="C695" s="14"/>
      <c r="D695" s="14"/>
      <c r="E695" s="15"/>
      <c r="F695" s="15"/>
      <c r="G695" s="16"/>
      <c r="H695" s="63"/>
      <c r="I695" s="63"/>
      <c r="J695" s="63"/>
      <c r="K695" s="63"/>
      <c r="L695" s="63"/>
      <c r="M695" s="63"/>
      <c r="N695" s="63"/>
      <c r="O695" s="63"/>
      <c r="P695" s="63"/>
      <c r="Q695" s="18"/>
      <c r="R695" s="18"/>
    </row>
    <row r="696" spans="1:18" ht="15" x14ac:dyDescent="0.25">
      <c r="A696" s="72"/>
      <c r="B696" s="19"/>
      <c r="C696" s="18"/>
      <c r="D696" s="14"/>
      <c r="E696" s="15"/>
      <c r="F696" s="15"/>
      <c r="G696" s="16"/>
      <c r="H696" s="63"/>
      <c r="I696" s="63"/>
      <c r="J696" s="63"/>
      <c r="K696" s="63"/>
      <c r="L696" s="63"/>
      <c r="M696" s="63"/>
      <c r="N696" s="63"/>
      <c r="O696" s="63"/>
      <c r="P696" s="63"/>
      <c r="Q696" s="18"/>
      <c r="R696" s="18"/>
    </row>
    <row r="697" spans="1:18" ht="15" x14ac:dyDescent="0.25">
      <c r="A697" s="72"/>
      <c r="B697" s="19"/>
      <c r="C697" s="18"/>
      <c r="D697" s="14"/>
      <c r="E697" s="15"/>
      <c r="F697" s="15"/>
      <c r="G697" s="16"/>
      <c r="H697" s="63"/>
      <c r="I697" s="63"/>
      <c r="J697" s="63"/>
      <c r="K697" s="63"/>
      <c r="L697" s="63"/>
      <c r="M697" s="63"/>
      <c r="N697" s="63"/>
      <c r="O697" s="63"/>
      <c r="P697" s="63"/>
      <c r="Q697" s="18"/>
      <c r="R697" s="18"/>
    </row>
    <row r="698" spans="1:18" ht="15" x14ac:dyDescent="0.25">
      <c r="A698" s="72"/>
      <c r="B698" s="19"/>
      <c r="C698" s="18"/>
      <c r="D698" s="14"/>
      <c r="E698" s="15"/>
      <c r="F698" s="15"/>
      <c r="G698" s="16"/>
      <c r="H698" s="63"/>
      <c r="I698" s="63"/>
      <c r="J698" s="63"/>
      <c r="K698" s="63"/>
      <c r="L698" s="63"/>
      <c r="M698" s="63"/>
      <c r="N698" s="63"/>
      <c r="O698" s="63"/>
      <c r="P698" s="63"/>
      <c r="Q698" s="18"/>
      <c r="R698" s="18"/>
    </row>
    <row r="699" spans="1:18" ht="15" x14ac:dyDescent="0.25">
      <c r="A699" s="72"/>
      <c r="B699" s="19"/>
      <c r="C699" s="18"/>
      <c r="D699" s="14"/>
      <c r="E699" s="15"/>
      <c r="F699" s="15"/>
      <c r="G699" s="16"/>
      <c r="H699" s="63"/>
      <c r="I699" s="63"/>
      <c r="J699" s="63"/>
      <c r="K699" s="63"/>
      <c r="L699" s="63"/>
      <c r="M699" s="63"/>
      <c r="N699" s="63"/>
      <c r="O699" s="63"/>
      <c r="P699" s="63"/>
      <c r="Q699" s="18"/>
      <c r="R699" s="18"/>
    </row>
    <row r="700" spans="1:18" ht="15" x14ac:dyDescent="0.25">
      <c r="A700" s="72"/>
      <c r="B700" s="19"/>
      <c r="C700" s="14"/>
      <c r="D700" s="14"/>
      <c r="E700" s="15"/>
      <c r="F700" s="15"/>
      <c r="G700" s="16"/>
      <c r="H700" s="63"/>
      <c r="I700" s="63"/>
      <c r="J700" s="63"/>
      <c r="K700" s="63"/>
      <c r="L700" s="63"/>
      <c r="M700" s="63"/>
      <c r="N700" s="63"/>
      <c r="O700" s="63"/>
      <c r="P700" s="63"/>
      <c r="Q700" s="18"/>
      <c r="R700" s="18"/>
    </row>
    <row r="701" spans="1:18" ht="15" x14ac:dyDescent="0.25">
      <c r="A701" s="72"/>
      <c r="B701" s="19"/>
      <c r="C701" s="14"/>
      <c r="D701" s="14"/>
      <c r="E701" s="15"/>
      <c r="F701" s="15"/>
      <c r="G701" s="16"/>
      <c r="H701" s="63"/>
      <c r="I701" s="63"/>
      <c r="J701" s="63"/>
      <c r="K701" s="63"/>
      <c r="L701" s="63"/>
      <c r="M701" s="63"/>
      <c r="N701" s="63"/>
      <c r="O701" s="63"/>
      <c r="P701" s="63"/>
      <c r="Q701" s="18"/>
      <c r="R701" s="18"/>
    </row>
    <row r="702" spans="1:18" ht="15" x14ac:dyDescent="0.25">
      <c r="A702" s="72"/>
      <c r="B702" s="19"/>
      <c r="C702" s="14"/>
      <c r="D702" s="14"/>
      <c r="E702" s="15"/>
      <c r="F702" s="15"/>
      <c r="G702" s="16"/>
      <c r="H702" s="63"/>
      <c r="I702" s="63"/>
      <c r="J702" s="63"/>
      <c r="K702" s="63"/>
      <c r="L702" s="63"/>
      <c r="M702" s="63"/>
      <c r="N702" s="63"/>
      <c r="O702" s="63"/>
      <c r="P702" s="63"/>
      <c r="Q702" s="18"/>
      <c r="R702" s="18"/>
    </row>
    <row r="703" spans="1:18" ht="15" x14ac:dyDescent="0.25">
      <c r="A703" s="72"/>
      <c r="B703" s="19"/>
      <c r="C703" s="14"/>
      <c r="D703" s="14"/>
      <c r="E703" s="15"/>
      <c r="F703" s="15"/>
      <c r="G703" s="16"/>
      <c r="H703" s="63"/>
      <c r="I703" s="63"/>
      <c r="J703" s="63"/>
      <c r="K703" s="63"/>
      <c r="L703" s="63"/>
      <c r="M703" s="63"/>
      <c r="N703" s="63"/>
      <c r="O703" s="63"/>
      <c r="P703" s="63"/>
      <c r="Q703" s="18"/>
      <c r="R703" s="18"/>
    </row>
    <row r="704" spans="1:18" ht="15" x14ac:dyDescent="0.25">
      <c r="A704" s="72"/>
      <c r="B704" s="19"/>
      <c r="C704" s="14"/>
      <c r="D704" s="14"/>
      <c r="E704" s="15"/>
      <c r="F704" s="15"/>
      <c r="G704" s="16"/>
      <c r="H704" s="63"/>
      <c r="I704" s="63"/>
      <c r="J704" s="63"/>
      <c r="K704" s="63"/>
      <c r="L704" s="63"/>
      <c r="M704" s="63"/>
      <c r="N704" s="63"/>
      <c r="O704" s="63"/>
      <c r="P704" s="63"/>
      <c r="Q704" s="18"/>
      <c r="R704" s="18"/>
    </row>
    <row r="705" spans="1:18" ht="15" x14ac:dyDescent="0.25">
      <c r="A705" s="72"/>
      <c r="B705" s="19"/>
      <c r="C705" s="14"/>
      <c r="D705" s="14"/>
      <c r="E705" s="15"/>
      <c r="F705" s="15"/>
      <c r="G705" s="16"/>
      <c r="H705" s="63"/>
      <c r="I705" s="63"/>
      <c r="J705" s="63"/>
      <c r="K705" s="63"/>
      <c r="L705" s="63"/>
      <c r="M705" s="63"/>
      <c r="N705" s="63"/>
      <c r="O705" s="63"/>
      <c r="P705" s="63"/>
      <c r="Q705" s="18"/>
      <c r="R705" s="18"/>
    </row>
    <row r="706" spans="1:18" ht="15" x14ac:dyDescent="0.25">
      <c r="A706" s="72"/>
      <c r="B706" s="19"/>
      <c r="C706" s="14"/>
      <c r="D706" s="14"/>
      <c r="E706" s="15"/>
      <c r="F706" s="15"/>
      <c r="G706" s="16"/>
      <c r="H706" s="63"/>
      <c r="I706" s="63"/>
      <c r="J706" s="63"/>
      <c r="K706" s="63"/>
      <c r="L706" s="63"/>
      <c r="M706" s="63"/>
      <c r="N706" s="63"/>
      <c r="O706" s="63"/>
      <c r="P706" s="63"/>
      <c r="Q706" s="18"/>
      <c r="R706" s="18"/>
    </row>
    <row r="707" spans="1:18" ht="15" x14ac:dyDescent="0.25">
      <c r="A707" s="72"/>
      <c r="B707" s="19"/>
      <c r="C707" s="14"/>
      <c r="D707" s="14"/>
      <c r="E707" s="15"/>
      <c r="F707" s="15"/>
      <c r="G707" s="16"/>
      <c r="H707" s="63"/>
      <c r="I707" s="63"/>
      <c r="J707" s="63"/>
      <c r="K707" s="63"/>
      <c r="L707" s="63"/>
      <c r="M707" s="63"/>
      <c r="N707" s="63"/>
      <c r="O707" s="63"/>
      <c r="P707" s="63"/>
      <c r="Q707" s="18"/>
      <c r="R707" s="18"/>
    </row>
    <row r="708" spans="1:18" ht="15" x14ac:dyDescent="0.25">
      <c r="A708" s="72"/>
      <c r="B708" s="19"/>
      <c r="C708" s="14"/>
      <c r="D708" s="14"/>
      <c r="E708" s="15"/>
      <c r="F708" s="15"/>
      <c r="G708" s="16"/>
      <c r="H708" s="63"/>
      <c r="I708" s="63"/>
      <c r="J708" s="63"/>
      <c r="K708" s="63"/>
      <c r="L708" s="63"/>
      <c r="M708" s="63"/>
      <c r="N708" s="63"/>
      <c r="O708" s="63"/>
      <c r="P708" s="63"/>
      <c r="Q708" s="18"/>
      <c r="R708" s="18"/>
    </row>
    <row r="709" spans="1:18" ht="15" x14ac:dyDescent="0.25">
      <c r="A709" s="72"/>
      <c r="B709" s="19"/>
      <c r="C709" s="14"/>
      <c r="D709" s="14"/>
      <c r="E709" s="15"/>
      <c r="F709" s="15"/>
      <c r="G709" s="16"/>
      <c r="H709" s="63"/>
      <c r="I709" s="63"/>
      <c r="J709" s="63"/>
      <c r="K709" s="63"/>
      <c r="L709" s="63"/>
      <c r="M709" s="63"/>
      <c r="N709" s="63"/>
      <c r="O709" s="63"/>
      <c r="P709" s="63"/>
      <c r="Q709" s="18"/>
      <c r="R709" s="18"/>
    </row>
    <row r="710" spans="1:18" ht="15" x14ac:dyDescent="0.25">
      <c r="A710" s="72"/>
      <c r="B710" s="19"/>
      <c r="C710" s="18"/>
      <c r="D710" s="14"/>
      <c r="E710" s="15"/>
      <c r="F710" s="15"/>
      <c r="G710" s="16"/>
      <c r="H710" s="63"/>
      <c r="I710" s="63"/>
      <c r="J710" s="63"/>
      <c r="K710" s="63"/>
      <c r="L710" s="63"/>
      <c r="M710" s="63"/>
      <c r="N710" s="63"/>
      <c r="O710" s="63"/>
      <c r="P710" s="63"/>
      <c r="Q710" s="18"/>
      <c r="R710" s="18"/>
    </row>
    <row r="711" spans="1:18" ht="15" x14ac:dyDescent="0.25">
      <c r="A711" s="72"/>
      <c r="B711" s="19"/>
      <c r="C711" s="18"/>
      <c r="D711" s="14"/>
      <c r="E711" s="15"/>
      <c r="F711" s="15"/>
      <c r="G711" s="16"/>
      <c r="H711" s="63"/>
      <c r="I711" s="63"/>
      <c r="J711" s="63"/>
      <c r="K711" s="63"/>
      <c r="L711" s="63"/>
      <c r="M711" s="63"/>
      <c r="N711" s="63"/>
      <c r="O711" s="63"/>
      <c r="P711" s="63"/>
      <c r="Q711" s="18"/>
      <c r="R711" s="18"/>
    </row>
    <row r="712" spans="1:18" ht="15" x14ac:dyDescent="0.25">
      <c r="A712" s="72"/>
      <c r="B712" s="19"/>
      <c r="C712" s="18"/>
      <c r="D712" s="14"/>
      <c r="E712" s="15"/>
      <c r="F712" s="15"/>
      <c r="G712" s="16"/>
      <c r="H712" s="63"/>
      <c r="I712" s="63"/>
      <c r="J712" s="63"/>
      <c r="K712" s="63"/>
      <c r="L712" s="63"/>
      <c r="M712" s="63"/>
      <c r="N712" s="63"/>
      <c r="O712" s="63"/>
      <c r="P712" s="63"/>
      <c r="Q712" s="18"/>
      <c r="R712" s="18"/>
    </row>
    <row r="713" spans="1:18" ht="15" x14ac:dyDescent="0.25">
      <c r="A713" s="72"/>
      <c r="B713" s="19"/>
      <c r="C713" s="18"/>
      <c r="D713" s="14"/>
      <c r="E713" s="15"/>
      <c r="F713" s="15"/>
      <c r="G713" s="16"/>
      <c r="H713" s="63"/>
      <c r="I713" s="63"/>
      <c r="J713" s="63"/>
      <c r="K713" s="63"/>
      <c r="L713" s="63"/>
      <c r="M713" s="63"/>
      <c r="N713" s="63"/>
      <c r="O713" s="63"/>
      <c r="P713" s="63"/>
      <c r="Q713" s="18"/>
      <c r="R713" s="18"/>
    </row>
    <row r="714" spans="1:18" ht="15" x14ac:dyDescent="0.25">
      <c r="A714" s="72"/>
      <c r="B714" s="19"/>
      <c r="C714" s="18"/>
      <c r="D714" s="14"/>
      <c r="E714" s="15"/>
      <c r="F714" s="15"/>
      <c r="G714" s="16"/>
      <c r="H714" s="63"/>
      <c r="I714" s="63"/>
      <c r="J714" s="63"/>
      <c r="K714" s="63"/>
      <c r="L714" s="63"/>
      <c r="M714" s="63"/>
      <c r="N714" s="63"/>
      <c r="O714" s="63"/>
      <c r="P714" s="63"/>
      <c r="Q714" s="18"/>
      <c r="R714" s="18"/>
    </row>
    <row r="715" spans="1:18" ht="15" x14ac:dyDescent="0.25">
      <c r="A715" s="72"/>
      <c r="B715" s="19"/>
      <c r="C715" s="18"/>
      <c r="D715" s="14"/>
      <c r="E715" s="15"/>
      <c r="F715" s="15"/>
      <c r="G715" s="16"/>
      <c r="H715" s="63"/>
      <c r="I715" s="63"/>
      <c r="J715" s="63"/>
      <c r="K715" s="63"/>
      <c r="L715" s="63"/>
      <c r="M715" s="63"/>
      <c r="N715" s="63"/>
      <c r="O715" s="63"/>
      <c r="P715" s="63"/>
      <c r="Q715" s="18"/>
      <c r="R715" s="18"/>
    </row>
    <row r="716" spans="1:18" ht="15" x14ac:dyDescent="0.25">
      <c r="A716" s="72"/>
      <c r="B716" s="19"/>
      <c r="C716" s="18"/>
      <c r="D716" s="14"/>
      <c r="E716" s="15"/>
      <c r="F716" s="15"/>
      <c r="G716" s="16"/>
      <c r="H716" s="63"/>
      <c r="I716" s="63"/>
      <c r="J716" s="63"/>
      <c r="K716" s="63"/>
      <c r="L716" s="63"/>
      <c r="M716" s="63"/>
      <c r="N716" s="63"/>
      <c r="O716" s="63"/>
      <c r="P716" s="63"/>
      <c r="Q716" s="18"/>
      <c r="R716" s="18"/>
    </row>
    <row r="717" spans="1:18" ht="15" x14ac:dyDescent="0.25">
      <c r="A717" s="72"/>
      <c r="B717" s="19"/>
      <c r="C717" s="18"/>
      <c r="D717" s="14"/>
      <c r="E717" s="15"/>
      <c r="F717" s="15"/>
      <c r="G717" s="16"/>
      <c r="H717" s="63"/>
      <c r="I717" s="63"/>
      <c r="J717" s="63"/>
      <c r="K717" s="63"/>
      <c r="L717" s="63"/>
      <c r="M717" s="63"/>
      <c r="N717" s="63"/>
      <c r="O717" s="63"/>
      <c r="P717" s="63"/>
      <c r="Q717" s="18"/>
      <c r="R717" s="18"/>
    </row>
    <row r="718" spans="1:18" ht="15" x14ac:dyDescent="0.25">
      <c r="A718" s="72"/>
      <c r="B718" s="19"/>
      <c r="C718" s="14"/>
      <c r="D718" s="14"/>
      <c r="E718" s="15"/>
      <c r="F718" s="15"/>
      <c r="G718" s="16"/>
      <c r="H718" s="63"/>
      <c r="I718" s="63"/>
      <c r="J718" s="63"/>
      <c r="K718" s="63"/>
      <c r="L718" s="63"/>
      <c r="M718" s="63"/>
      <c r="N718" s="63"/>
      <c r="O718" s="63"/>
      <c r="P718" s="63"/>
      <c r="Q718" s="18"/>
      <c r="R718" s="18"/>
    </row>
    <row r="719" spans="1:18" ht="15" x14ac:dyDescent="0.25">
      <c r="A719" s="72"/>
      <c r="B719" s="19"/>
      <c r="C719" s="18"/>
      <c r="D719" s="14"/>
      <c r="E719" s="15"/>
      <c r="F719" s="15"/>
      <c r="G719" s="16"/>
      <c r="H719" s="63"/>
      <c r="I719" s="63"/>
      <c r="J719" s="63"/>
      <c r="K719" s="63"/>
      <c r="L719" s="63"/>
      <c r="M719" s="63"/>
      <c r="N719" s="63"/>
      <c r="O719" s="63"/>
      <c r="P719" s="63"/>
      <c r="Q719" s="18"/>
      <c r="R719" s="18"/>
    </row>
    <row r="720" spans="1:18" ht="15" x14ac:dyDescent="0.25">
      <c r="A720" s="72"/>
      <c r="B720" s="19"/>
      <c r="C720" s="18"/>
      <c r="D720" s="14"/>
      <c r="E720" s="15"/>
      <c r="F720" s="15"/>
      <c r="G720" s="16"/>
      <c r="H720" s="63"/>
      <c r="I720" s="63"/>
      <c r="J720" s="63"/>
      <c r="K720" s="63"/>
      <c r="L720" s="63"/>
      <c r="M720" s="63"/>
      <c r="N720" s="63"/>
      <c r="O720" s="63"/>
      <c r="P720" s="63"/>
      <c r="Q720" s="18"/>
      <c r="R720" s="18"/>
    </row>
    <row r="721" spans="1:18" ht="15" x14ac:dyDescent="0.25">
      <c r="A721" s="72"/>
      <c r="B721" s="19"/>
      <c r="C721" s="14"/>
      <c r="D721" s="14"/>
      <c r="E721" s="15"/>
      <c r="F721" s="15"/>
      <c r="G721" s="16"/>
      <c r="H721" s="63"/>
      <c r="I721" s="63"/>
      <c r="J721" s="63"/>
      <c r="K721" s="63"/>
      <c r="L721" s="63"/>
      <c r="M721" s="63"/>
      <c r="N721" s="63"/>
      <c r="O721" s="63"/>
      <c r="P721" s="63"/>
      <c r="Q721" s="18"/>
      <c r="R721" s="18"/>
    </row>
    <row r="722" spans="1:18" ht="15" x14ac:dyDescent="0.25">
      <c r="A722" s="72"/>
      <c r="B722" s="19"/>
      <c r="C722" s="18"/>
      <c r="D722" s="14"/>
      <c r="E722" s="15"/>
      <c r="F722" s="15"/>
      <c r="G722" s="16"/>
      <c r="H722" s="63"/>
      <c r="I722" s="63"/>
      <c r="J722" s="63"/>
      <c r="K722" s="63"/>
      <c r="L722" s="63"/>
      <c r="M722" s="63"/>
      <c r="N722" s="63"/>
      <c r="O722" s="63"/>
      <c r="P722" s="63"/>
      <c r="Q722" s="18"/>
      <c r="R722" s="18"/>
    </row>
    <row r="723" spans="1:18" ht="15" x14ac:dyDescent="0.25">
      <c r="A723" s="72"/>
      <c r="B723" s="19"/>
      <c r="C723" s="18"/>
      <c r="D723" s="14"/>
      <c r="E723" s="15"/>
      <c r="F723" s="15"/>
      <c r="G723" s="16"/>
      <c r="H723" s="63"/>
      <c r="I723" s="63"/>
      <c r="J723" s="63"/>
      <c r="K723" s="63"/>
      <c r="L723" s="63"/>
      <c r="M723" s="63"/>
      <c r="N723" s="63"/>
      <c r="O723" s="63"/>
      <c r="P723" s="63"/>
      <c r="Q723" s="18"/>
      <c r="R723" s="18"/>
    </row>
    <row r="724" spans="1:18" ht="15" x14ac:dyDescent="0.25">
      <c r="A724" s="72"/>
      <c r="B724" s="19"/>
      <c r="C724" s="18"/>
      <c r="D724" s="14"/>
      <c r="E724" s="15"/>
      <c r="F724" s="15"/>
      <c r="G724" s="15"/>
      <c r="H724" s="63"/>
      <c r="I724" s="63"/>
      <c r="J724" s="63"/>
      <c r="K724" s="63"/>
      <c r="L724" s="63"/>
      <c r="M724" s="63"/>
      <c r="N724" s="63"/>
      <c r="O724" s="63"/>
      <c r="P724" s="63"/>
      <c r="Q724" s="18"/>
      <c r="R724" s="18"/>
    </row>
    <row r="725" spans="1:18" ht="15" x14ac:dyDescent="0.25">
      <c r="A725" s="72"/>
      <c r="B725" s="19"/>
      <c r="C725" s="18"/>
      <c r="D725" s="14"/>
      <c r="E725" s="15"/>
      <c r="F725" s="15"/>
      <c r="G725" s="16"/>
      <c r="H725" s="63"/>
      <c r="I725" s="63"/>
      <c r="J725" s="63"/>
      <c r="K725" s="63"/>
      <c r="L725" s="63"/>
      <c r="M725" s="63"/>
      <c r="N725" s="63"/>
      <c r="O725" s="63"/>
      <c r="P725" s="63"/>
      <c r="Q725" s="18"/>
      <c r="R725" s="18"/>
    </row>
    <row r="726" spans="1:18" ht="15" x14ac:dyDescent="0.25">
      <c r="A726" s="72"/>
      <c r="B726" s="19"/>
      <c r="C726" s="18"/>
      <c r="D726" s="14"/>
      <c r="E726" s="15"/>
      <c r="F726" s="15"/>
      <c r="G726" s="15"/>
      <c r="H726" s="63"/>
      <c r="I726" s="63"/>
      <c r="J726" s="63"/>
      <c r="K726" s="63"/>
      <c r="L726" s="63"/>
      <c r="M726" s="63"/>
      <c r="N726" s="63"/>
      <c r="O726" s="63"/>
      <c r="P726" s="63"/>
      <c r="Q726" s="18"/>
      <c r="R726" s="18"/>
    </row>
    <row r="727" spans="1:18" ht="15" x14ac:dyDescent="0.25">
      <c r="A727" s="72"/>
      <c r="B727" s="19"/>
      <c r="C727" s="18"/>
      <c r="D727" s="14"/>
      <c r="E727" s="15"/>
      <c r="F727" s="15"/>
      <c r="G727" s="16"/>
      <c r="H727" s="63"/>
      <c r="I727" s="63"/>
      <c r="J727" s="63"/>
      <c r="K727" s="63"/>
      <c r="L727" s="63"/>
      <c r="M727" s="63"/>
      <c r="N727" s="63"/>
      <c r="O727" s="63"/>
      <c r="P727" s="63"/>
      <c r="Q727" s="18"/>
      <c r="R727" s="18"/>
    </row>
    <row r="728" spans="1:18" ht="15" x14ac:dyDescent="0.25">
      <c r="A728" s="72"/>
      <c r="B728" s="19"/>
      <c r="C728" s="18"/>
      <c r="D728" s="14"/>
      <c r="E728" s="15"/>
      <c r="F728" s="15"/>
      <c r="G728" s="16"/>
      <c r="H728" s="63"/>
      <c r="I728" s="63"/>
      <c r="J728" s="63"/>
      <c r="K728" s="63"/>
      <c r="L728" s="63"/>
      <c r="M728" s="63"/>
      <c r="N728" s="63"/>
      <c r="O728" s="63"/>
      <c r="P728" s="63"/>
      <c r="Q728" s="18"/>
      <c r="R728" s="18"/>
    </row>
    <row r="729" spans="1:18" ht="15" x14ac:dyDescent="0.25">
      <c r="A729" s="72"/>
      <c r="B729" s="19"/>
      <c r="C729" s="18"/>
      <c r="D729" s="14"/>
      <c r="E729" s="15"/>
      <c r="F729" s="15"/>
      <c r="G729" s="16"/>
      <c r="H729" s="63"/>
      <c r="I729" s="63"/>
      <c r="J729" s="63"/>
      <c r="K729" s="63"/>
      <c r="L729" s="63"/>
      <c r="M729" s="63"/>
      <c r="N729" s="63"/>
      <c r="O729" s="63"/>
      <c r="P729" s="63"/>
      <c r="Q729" s="18"/>
      <c r="R729" s="18"/>
    </row>
    <row r="730" spans="1:18" ht="15" x14ac:dyDescent="0.25">
      <c r="A730" s="72"/>
      <c r="B730" s="19"/>
      <c r="C730" s="18"/>
      <c r="D730" s="14"/>
      <c r="E730" s="15"/>
      <c r="F730" s="15"/>
      <c r="G730" s="16"/>
      <c r="H730" s="63"/>
      <c r="I730" s="63"/>
      <c r="J730" s="63"/>
      <c r="K730" s="63"/>
      <c r="L730" s="63"/>
      <c r="M730" s="63"/>
      <c r="N730" s="63"/>
      <c r="O730" s="63"/>
      <c r="P730" s="63"/>
      <c r="Q730" s="18"/>
      <c r="R730" s="18"/>
    </row>
    <row r="731" spans="1:18" ht="15" x14ac:dyDescent="0.25">
      <c r="A731" s="72"/>
      <c r="B731" s="19"/>
      <c r="C731" s="18"/>
      <c r="D731" s="18"/>
      <c r="E731" s="15"/>
      <c r="F731" s="15"/>
      <c r="G731" s="16"/>
      <c r="H731" s="63"/>
      <c r="I731" s="63"/>
      <c r="J731" s="63"/>
      <c r="K731" s="63"/>
      <c r="L731" s="63"/>
      <c r="M731" s="63"/>
      <c r="N731" s="63"/>
      <c r="O731" s="63"/>
      <c r="P731" s="63"/>
      <c r="Q731" s="18"/>
      <c r="R731" s="18"/>
    </row>
    <row r="732" spans="1:18" ht="15" x14ac:dyDescent="0.25">
      <c r="A732" s="72"/>
      <c r="B732" s="19"/>
      <c r="C732" s="18"/>
      <c r="D732" s="14"/>
      <c r="E732" s="15"/>
      <c r="F732" s="15"/>
      <c r="G732" s="16"/>
      <c r="H732" s="63"/>
      <c r="I732" s="63"/>
      <c r="J732" s="63"/>
      <c r="K732" s="63"/>
      <c r="L732" s="63"/>
      <c r="M732" s="63"/>
      <c r="N732" s="63"/>
      <c r="O732" s="63"/>
      <c r="P732" s="63"/>
      <c r="Q732" s="18"/>
      <c r="R732" s="18"/>
    </row>
    <row r="733" spans="1:18" ht="15" x14ac:dyDescent="0.25">
      <c r="A733" s="72"/>
      <c r="B733" s="19"/>
      <c r="C733" s="18"/>
      <c r="D733" s="14"/>
      <c r="E733" s="15"/>
      <c r="F733" s="15"/>
      <c r="G733" s="16"/>
      <c r="H733" s="63"/>
      <c r="I733" s="63"/>
      <c r="J733" s="63"/>
      <c r="K733" s="63"/>
      <c r="L733" s="63"/>
      <c r="M733" s="63"/>
      <c r="N733" s="63"/>
      <c r="O733" s="63"/>
      <c r="P733" s="63"/>
      <c r="Q733" s="18"/>
      <c r="R733" s="18"/>
    </row>
    <row r="734" spans="1:18" ht="15" x14ac:dyDescent="0.25">
      <c r="A734" s="72"/>
      <c r="B734" s="19"/>
      <c r="C734" s="18"/>
      <c r="D734" s="18"/>
      <c r="E734" s="15"/>
      <c r="F734" s="15"/>
      <c r="G734" s="16"/>
      <c r="H734" s="63"/>
      <c r="I734" s="63"/>
      <c r="J734" s="63"/>
      <c r="K734" s="63"/>
      <c r="L734" s="63"/>
      <c r="M734" s="63"/>
      <c r="N734" s="63"/>
      <c r="O734" s="63"/>
      <c r="P734" s="63"/>
      <c r="Q734" s="18"/>
      <c r="R734" s="18"/>
    </row>
    <row r="735" spans="1:18" ht="15" x14ac:dyDescent="0.25">
      <c r="A735" s="72"/>
      <c r="B735" s="19"/>
      <c r="C735" s="18"/>
      <c r="D735" s="14"/>
      <c r="E735" s="15"/>
      <c r="F735" s="15"/>
      <c r="G735" s="16"/>
      <c r="H735" s="63"/>
      <c r="I735" s="63"/>
      <c r="J735" s="63"/>
      <c r="K735" s="63"/>
      <c r="L735" s="63"/>
      <c r="M735" s="63"/>
      <c r="N735" s="63"/>
      <c r="O735" s="63"/>
      <c r="P735" s="63"/>
      <c r="Q735" s="18"/>
      <c r="R735" s="18"/>
    </row>
    <row r="736" spans="1:18" ht="15" x14ac:dyDescent="0.25">
      <c r="A736" s="72"/>
      <c r="B736" s="19"/>
      <c r="C736" s="14"/>
      <c r="D736" s="14"/>
      <c r="E736" s="15"/>
      <c r="F736" s="15"/>
      <c r="G736" s="16"/>
      <c r="H736" s="63"/>
      <c r="I736" s="63"/>
      <c r="J736" s="63"/>
      <c r="K736" s="63"/>
      <c r="L736" s="63"/>
      <c r="M736" s="63"/>
      <c r="N736" s="63"/>
      <c r="O736" s="63"/>
      <c r="P736" s="63"/>
      <c r="Q736" s="18"/>
      <c r="R736" s="18"/>
    </row>
    <row r="737" spans="1:18" ht="15" x14ac:dyDescent="0.25">
      <c r="A737" s="72"/>
      <c r="B737" s="19"/>
      <c r="C737" s="14"/>
      <c r="D737" s="14"/>
      <c r="E737" s="15"/>
      <c r="F737" s="15"/>
      <c r="G737" s="16"/>
      <c r="H737" s="63"/>
      <c r="I737" s="63"/>
      <c r="J737" s="63"/>
      <c r="K737" s="63"/>
      <c r="L737" s="63"/>
      <c r="M737" s="63"/>
      <c r="N737" s="63"/>
      <c r="O737" s="63"/>
      <c r="P737" s="63"/>
      <c r="Q737" s="15"/>
      <c r="R737" s="18"/>
    </row>
    <row r="738" spans="1:18" ht="15" x14ac:dyDescent="0.25">
      <c r="A738" s="72"/>
      <c r="B738" s="19"/>
      <c r="C738" s="14"/>
      <c r="D738" s="14"/>
      <c r="E738" s="15"/>
      <c r="F738" s="15"/>
      <c r="G738" s="16"/>
      <c r="H738" s="63"/>
      <c r="I738" s="63"/>
      <c r="J738" s="63"/>
      <c r="K738" s="63"/>
      <c r="L738" s="63"/>
      <c r="M738" s="63"/>
      <c r="N738" s="63"/>
      <c r="O738" s="63"/>
      <c r="P738" s="63"/>
      <c r="Q738" s="18"/>
      <c r="R738" s="18"/>
    </row>
  </sheetData>
  <mergeCells count="4">
    <mergeCell ref="A1:S1"/>
    <mergeCell ref="A2:S2"/>
    <mergeCell ref="A3:S3"/>
    <mergeCell ref="H4:O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19"/>
  <sheetViews>
    <sheetView topLeftCell="I1" workbookViewId="0">
      <selection activeCell="O2" sqref="O2:P219"/>
    </sheetView>
  </sheetViews>
  <sheetFormatPr baseColWidth="10" defaultRowHeight="12.75" x14ac:dyDescent="0.2"/>
  <cols>
    <col min="3" max="3" width="28.5703125" style="11" customWidth="1"/>
    <col min="4" max="4" width="65.28515625" style="11" customWidth="1"/>
    <col min="15" max="15" width="13.7109375" customWidth="1"/>
    <col min="16" max="16" width="13.85546875" customWidth="1"/>
  </cols>
  <sheetData>
    <row r="1" spans="1:21" ht="38.25" x14ac:dyDescent="0.2">
      <c r="A1" s="29" t="s">
        <v>354</v>
      </c>
      <c r="B1" s="30" t="s">
        <v>355</v>
      </c>
      <c r="C1" s="30" t="s">
        <v>356</v>
      </c>
      <c r="D1" s="30" t="s">
        <v>357</v>
      </c>
      <c r="E1" s="30" t="s">
        <v>358</v>
      </c>
      <c r="F1" s="30" t="s">
        <v>359</v>
      </c>
      <c r="G1" s="30" t="s">
        <v>360</v>
      </c>
      <c r="H1" s="30" t="s">
        <v>361</v>
      </c>
      <c r="I1" s="30" t="s">
        <v>362</v>
      </c>
      <c r="J1" s="30" t="s">
        <v>363</v>
      </c>
      <c r="K1" s="30" t="s">
        <v>364</v>
      </c>
      <c r="L1" s="30" t="s">
        <v>365</v>
      </c>
      <c r="M1" s="30" t="s">
        <v>366</v>
      </c>
      <c r="N1" s="30" t="s">
        <v>367</v>
      </c>
      <c r="O1" s="30" t="s">
        <v>368</v>
      </c>
      <c r="P1" s="30" t="s">
        <v>369</v>
      </c>
      <c r="Q1" s="30" t="s">
        <v>370</v>
      </c>
      <c r="R1" s="30" t="s">
        <v>371</v>
      </c>
      <c r="S1" s="30" t="s">
        <v>372</v>
      </c>
      <c r="T1" s="30" t="s">
        <v>373</v>
      </c>
      <c r="U1" s="30" t="s">
        <v>374</v>
      </c>
    </row>
    <row r="2" spans="1:21" ht="90" x14ac:dyDescent="0.25">
      <c r="A2" s="22">
        <v>42919</v>
      </c>
      <c r="B2" s="23">
        <v>7931</v>
      </c>
      <c r="C2" s="24" t="s">
        <v>8</v>
      </c>
      <c r="D2" s="24" t="s">
        <v>9</v>
      </c>
      <c r="E2" s="25">
        <f>4680+4680</f>
        <v>9360</v>
      </c>
      <c r="F2" s="25"/>
      <c r="G2" s="26"/>
      <c r="H2" s="27">
        <f t="shared" ref="H2:H29" si="0">E2+F2+G2</f>
        <v>9360</v>
      </c>
      <c r="I2" s="27">
        <f>E2*5%</f>
        <v>468</v>
      </c>
      <c r="J2" s="27"/>
      <c r="K2" s="27"/>
      <c r="L2" s="27"/>
      <c r="M2" s="27"/>
      <c r="N2" s="27">
        <f>I2+J2+K2+L2+M2</f>
        <v>468</v>
      </c>
      <c r="O2" s="27">
        <f t="shared" ref="O2:O29" si="1">H2-N2</f>
        <v>8892</v>
      </c>
      <c r="P2" s="27"/>
      <c r="Q2" s="28"/>
      <c r="R2" s="28"/>
    </row>
    <row r="3" spans="1:21" ht="51.75" x14ac:dyDescent="0.25">
      <c r="A3" s="12">
        <v>42919</v>
      </c>
      <c r="B3" s="13">
        <v>7932</v>
      </c>
      <c r="C3" s="14" t="s">
        <v>10</v>
      </c>
      <c r="D3" s="14" t="s">
        <v>11</v>
      </c>
      <c r="E3" s="15">
        <v>5508.72</v>
      </c>
      <c r="F3" s="15">
        <f>E3*18%</f>
        <v>991.56960000000004</v>
      </c>
      <c r="G3" s="16"/>
      <c r="H3" s="17">
        <f t="shared" si="0"/>
        <v>6500.2896000000001</v>
      </c>
      <c r="I3" s="17">
        <f>E3*5%</f>
        <v>275.43600000000004</v>
      </c>
      <c r="J3" s="17"/>
      <c r="K3" s="17"/>
      <c r="L3" s="17"/>
      <c r="M3" s="17"/>
      <c r="N3" s="17">
        <f>I3+J3+K3+L3+M3</f>
        <v>275.43600000000004</v>
      </c>
      <c r="O3" s="17">
        <f t="shared" si="1"/>
        <v>6224.8536000000004</v>
      </c>
      <c r="P3" s="17"/>
      <c r="Q3" s="18"/>
      <c r="R3" s="18"/>
    </row>
    <row r="4" spans="1:21" ht="77.25" x14ac:dyDescent="0.25">
      <c r="A4" s="12">
        <v>42919</v>
      </c>
      <c r="B4" s="13">
        <v>7933</v>
      </c>
      <c r="C4" s="14" t="s">
        <v>12</v>
      </c>
      <c r="D4" s="14" t="s">
        <v>13</v>
      </c>
      <c r="E4" s="15">
        <v>30000</v>
      </c>
      <c r="F4" s="15"/>
      <c r="G4" s="16"/>
      <c r="H4" s="17">
        <f t="shared" si="0"/>
        <v>30000</v>
      </c>
      <c r="I4" s="17"/>
      <c r="J4" s="17"/>
      <c r="K4" s="17"/>
      <c r="L4" s="17"/>
      <c r="M4" s="17"/>
      <c r="N4" s="17"/>
      <c r="O4" s="17">
        <f t="shared" si="1"/>
        <v>30000</v>
      </c>
      <c r="P4" s="17"/>
      <c r="Q4" s="18"/>
      <c r="R4" s="18"/>
    </row>
    <row r="5" spans="1:21" ht="64.5" x14ac:dyDescent="0.25">
      <c r="A5" s="12">
        <v>42919</v>
      </c>
      <c r="B5" s="13">
        <v>7934</v>
      </c>
      <c r="C5" s="14" t="s">
        <v>14</v>
      </c>
      <c r="D5" s="14" t="s">
        <v>15</v>
      </c>
      <c r="E5" s="15">
        <v>35000</v>
      </c>
      <c r="F5" s="15"/>
      <c r="G5" s="16"/>
      <c r="H5" s="17">
        <f t="shared" si="0"/>
        <v>35000</v>
      </c>
      <c r="I5" s="17"/>
      <c r="J5" s="17"/>
      <c r="K5" s="17"/>
      <c r="L5" s="17"/>
      <c r="M5" s="17"/>
      <c r="N5" s="17"/>
      <c r="O5" s="17">
        <f t="shared" si="1"/>
        <v>35000</v>
      </c>
      <c r="P5" s="17"/>
      <c r="Q5" s="18"/>
      <c r="R5" s="18"/>
    </row>
    <row r="6" spans="1:21" ht="51.75" x14ac:dyDescent="0.25">
      <c r="A6" s="12">
        <v>42919</v>
      </c>
      <c r="B6" s="13">
        <v>7935</v>
      </c>
      <c r="C6" s="14" t="s">
        <v>16</v>
      </c>
      <c r="D6" s="14" t="s">
        <v>17</v>
      </c>
      <c r="E6" s="15">
        <v>12194</v>
      </c>
      <c r="F6" s="15">
        <f>E6*18%</f>
        <v>2194.92</v>
      </c>
      <c r="G6" s="16"/>
      <c r="H6" s="17">
        <f t="shared" si="0"/>
        <v>14388.92</v>
      </c>
      <c r="I6" s="17">
        <f t="shared" ref="I6:I11" si="2">E6*5%</f>
        <v>609.70000000000005</v>
      </c>
      <c r="J6" s="17"/>
      <c r="K6" s="17"/>
      <c r="L6" s="17"/>
      <c r="M6" s="17"/>
      <c r="N6" s="17">
        <f t="shared" ref="N6:N11" si="3">I6+J6+K6+L6+M6</f>
        <v>609.70000000000005</v>
      </c>
      <c r="O6" s="17">
        <f t="shared" si="1"/>
        <v>13779.22</v>
      </c>
      <c r="P6" s="17"/>
      <c r="Q6" s="18"/>
      <c r="R6" s="18"/>
    </row>
    <row r="7" spans="1:21" ht="64.5" x14ac:dyDescent="0.25">
      <c r="A7" s="12">
        <v>42919</v>
      </c>
      <c r="B7" s="13">
        <v>7936</v>
      </c>
      <c r="C7" s="14" t="s">
        <v>18</v>
      </c>
      <c r="D7" s="14" t="s">
        <v>19</v>
      </c>
      <c r="E7" s="15">
        <v>193550.47</v>
      </c>
      <c r="F7" s="15">
        <v>31583.24</v>
      </c>
      <c r="G7" s="16"/>
      <c r="H7" s="17">
        <f t="shared" si="0"/>
        <v>225133.71</v>
      </c>
      <c r="I7" s="17">
        <f t="shared" si="2"/>
        <v>9677.5235000000011</v>
      </c>
      <c r="J7" s="17"/>
      <c r="K7" s="17"/>
      <c r="L7" s="17"/>
      <c r="M7" s="17"/>
      <c r="N7" s="17">
        <f t="shared" si="3"/>
        <v>9677.5235000000011</v>
      </c>
      <c r="O7" s="17">
        <f t="shared" si="1"/>
        <v>215456.18649999998</v>
      </c>
      <c r="P7" s="17"/>
      <c r="Q7" s="18"/>
      <c r="R7" s="18"/>
    </row>
    <row r="8" spans="1:21" ht="51.75" x14ac:dyDescent="0.25">
      <c r="A8" s="12">
        <v>42919</v>
      </c>
      <c r="B8" s="13">
        <v>7937</v>
      </c>
      <c r="C8" s="14" t="s">
        <v>20</v>
      </c>
      <c r="D8" s="14" t="s">
        <v>21</v>
      </c>
      <c r="E8" s="15">
        <v>59700</v>
      </c>
      <c r="F8" s="15">
        <v>10350</v>
      </c>
      <c r="G8" s="16"/>
      <c r="H8" s="17">
        <f t="shared" si="0"/>
        <v>70050</v>
      </c>
      <c r="I8" s="17">
        <f t="shared" si="2"/>
        <v>2985</v>
      </c>
      <c r="J8" s="17"/>
      <c r="K8" s="17"/>
      <c r="L8" s="17"/>
      <c r="M8" s="17"/>
      <c r="N8" s="17">
        <f t="shared" si="3"/>
        <v>2985</v>
      </c>
      <c r="O8" s="17">
        <f t="shared" si="1"/>
        <v>67065</v>
      </c>
      <c r="P8" s="17"/>
      <c r="Q8" s="18"/>
      <c r="R8" s="18"/>
    </row>
    <row r="9" spans="1:21" ht="64.5" x14ac:dyDescent="0.25">
      <c r="A9" s="12">
        <v>42919</v>
      </c>
      <c r="B9" s="13">
        <v>7938</v>
      </c>
      <c r="C9" s="14" t="s">
        <v>22</v>
      </c>
      <c r="D9" s="14" t="s">
        <v>23</v>
      </c>
      <c r="E9" s="15">
        <f>245000*50%</f>
        <v>122500</v>
      </c>
      <c r="F9" s="15"/>
      <c r="G9" s="16"/>
      <c r="H9" s="17">
        <f t="shared" si="0"/>
        <v>122500</v>
      </c>
      <c r="I9" s="17">
        <f t="shared" si="2"/>
        <v>6125</v>
      </c>
      <c r="J9" s="17"/>
      <c r="K9" s="17"/>
      <c r="L9" s="17"/>
      <c r="M9" s="17"/>
      <c r="N9" s="17">
        <f t="shared" si="3"/>
        <v>6125</v>
      </c>
      <c r="O9" s="17">
        <f t="shared" si="1"/>
        <v>116375</v>
      </c>
      <c r="P9" s="17"/>
      <c r="Q9" s="18"/>
      <c r="R9" s="18"/>
    </row>
    <row r="10" spans="1:21" ht="64.5" x14ac:dyDescent="0.25">
      <c r="A10" s="12">
        <v>42919</v>
      </c>
      <c r="B10" s="13">
        <v>7939</v>
      </c>
      <c r="C10" s="14" t="s">
        <v>24</v>
      </c>
      <c r="D10" s="14" t="s">
        <v>23</v>
      </c>
      <c r="E10" s="15">
        <v>2162.8000000000002</v>
      </c>
      <c r="F10" s="15">
        <f>E10*18%</f>
        <v>389.30400000000003</v>
      </c>
      <c r="G10" s="16"/>
      <c r="H10" s="17">
        <f t="shared" si="0"/>
        <v>2552.1040000000003</v>
      </c>
      <c r="I10" s="17">
        <f t="shared" si="2"/>
        <v>108.14000000000001</v>
      </c>
      <c r="J10" s="17"/>
      <c r="K10" s="17"/>
      <c r="L10" s="17"/>
      <c r="M10" s="17"/>
      <c r="N10" s="17">
        <f t="shared" si="3"/>
        <v>108.14000000000001</v>
      </c>
      <c r="O10" s="17">
        <f t="shared" si="1"/>
        <v>2443.9640000000004</v>
      </c>
      <c r="P10" s="17"/>
      <c r="Q10" s="18"/>
      <c r="R10" s="18"/>
    </row>
    <row r="11" spans="1:21" ht="77.25" x14ac:dyDescent="0.25">
      <c r="A11" s="12">
        <v>42919</v>
      </c>
      <c r="B11" s="13">
        <v>7940</v>
      </c>
      <c r="C11" s="14" t="s">
        <v>25</v>
      </c>
      <c r="D11" s="14" t="s">
        <v>26</v>
      </c>
      <c r="E11" s="15">
        <v>29600</v>
      </c>
      <c r="F11" s="15">
        <f>E11*18%</f>
        <v>5328</v>
      </c>
      <c r="G11" s="16"/>
      <c r="H11" s="17">
        <f t="shared" si="0"/>
        <v>34928</v>
      </c>
      <c r="I11" s="17">
        <f t="shared" si="2"/>
        <v>1480</v>
      </c>
      <c r="J11" s="17"/>
      <c r="K11" s="17"/>
      <c r="L11" s="17"/>
      <c r="M11" s="17"/>
      <c r="N11" s="17">
        <f t="shared" si="3"/>
        <v>1480</v>
      </c>
      <c r="O11" s="17">
        <f t="shared" si="1"/>
        <v>33448</v>
      </c>
      <c r="P11" s="17"/>
      <c r="Q11" s="18"/>
      <c r="R11" s="18"/>
    </row>
    <row r="12" spans="1:21" ht="15" x14ac:dyDescent="0.25">
      <c r="A12" s="12">
        <v>42919</v>
      </c>
      <c r="B12" s="13">
        <v>7941</v>
      </c>
      <c r="C12" s="14" t="s">
        <v>27</v>
      </c>
      <c r="D12" s="14" t="s">
        <v>27</v>
      </c>
      <c r="E12" s="15"/>
      <c r="F12" s="15"/>
      <c r="G12" s="16"/>
      <c r="H12" s="17"/>
      <c r="I12" s="17"/>
      <c r="J12" s="17"/>
      <c r="K12" s="17"/>
      <c r="L12" s="17"/>
      <c r="M12" s="17"/>
      <c r="N12" s="17"/>
      <c r="O12" s="17"/>
      <c r="P12" s="17"/>
      <c r="Q12" s="18"/>
      <c r="R12" s="18"/>
    </row>
    <row r="13" spans="1:21" ht="51.75" x14ac:dyDescent="0.25">
      <c r="A13" s="12">
        <v>42919</v>
      </c>
      <c r="B13" s="13" t="s">
        <v>28</v>
      </c>
      <c r="C13" s="14" t="s">
        <v>29</v>
      </c>
      <c r="D13" s="14" t="s">
        <v>30</v>
      </c>
      <c r="E13" s="15">
        <v>6051.04</v>
      </c>
      <c r="F13" s="15"/>
      <c r="G13" s="16"/>
      <c r="H13" s="17">
        <f t="shared" si="0"/>
        <v>6051.04</v>
      </c>
      <c r="I13" s="17"/>
      <c r="J13" s="17"/>
      <c r="K13" s="17"/>
      <c r="L13" s="17"/>
      <c r="M13" s="17"/>
      <c r="N13" s="17"/>
      <c r="O13" s="17">
        <f t="shared" si="1"/>
        <v>6051.04</v>
      </c>
      <c r="P13" s="17"/>
      <c r="Q13" s="18"/>
      <c r="R13" s="18"/>
    </row>
    <row r="14" spans="1:21" ht="39" x14ac:dyDescent="0.25">
      <c r="A14" s="12">
        <v>42919</v>
      </c>
      <c r="B14" s="13" t="s">
        <v>28</v>
      </c>
      <c r="C14" s="14" t="s">
        <v>29</v>
      </c>
      <c r="D14" s="14" t="s">
        <v>31</v>
      </c>
      <c r="E14" s="15">
        <v>1067.83</v>
      </c>
      <c r="F14" s="15"/>
      <c r="G14" s="16"/>
      <c r="H14" s="17">
        <f t="shared" si="0"/>
        <v>1067.83</v>
      </c>
      <c r="I14" s="17"/>
      <c r="J14" s="17"/>
      <c r="K14" s="17"/>
      <c r="L14" s="17"/>
      <c r="M14" s="17"/>
      <c r="N14" s="17"/>
      <c r="O14" s="17">
        <f t="shared" si="1"/>
        <v>1067.83</v>
      </c>
      <c r="P14" s="17"/>
      <c r="Q14" s="18"/>
      <c r="R14" s="18"/>
    </row>
    <row r="15" spans="1:21" ht="77.25" x14ac:dyDescent="0.25">
      <c r="A15" s="12">
        <v>42919</v>
      </c>
      <c r="B15" s="13" t="s">
        <v>28</v>
      </c>
      <c r="C15" s="14" t="s">
        <v>29</v>
      </c>
      <c r="D15" s="14" t="s">
        <v>32</v>
      </c>
      <c r="E15" s="15">
        <v>8068.05</v>
      </c>
      <c r="F15" s="15"/>
      <c r="G15" s="16"/>
      <c r="H15" s="17">
        <f t="shared" si="0"/>
        <v>8068.05</v>
      </c>
      <c r="I15" s="17"/>
      <c r="J15" s="17"/>
      <c r="K15" s="17"/>
      <c r="L15" s="17"/>
      <c r="M15" s="17"/>
      <c r="N15" s="17"/>
      <c r="O15" s="17">
        <f t="shared" si="1"/>
        <v>8068.05</v>
      </c>
      <c r="P15" s="17"/>
      <c r="Q15" s="18"/>
      <c r="R15" s="18"/>
    </row>
    <row r="16" spans="1:21" ht="64.5" x14ac:dyDescent="0.25">
      <c r="A16" s="12">
        <v>42919</v>
      </c>
      <c r="B16" s="13" t="s">
        <v>28</v>
      </c>
      <c r="C16" s="14" t="s">
        <v>29</v>
      </c>
      <c r="D16" s="14" t="s">
        <v>33</v>
      </c>
      <c r="E16" s="15">
        <v>1779.72</v>
      </c>
      <c r="F16" s="15"/>
      <c r="G16" s="16"/>
      <c r="H16" s="17">
        <f t="shared" si="0"/>
        <v>1779.72</v>
      </c>
      <c r="I16" s="17"/>
      <c r="J16" s="17"/>
      <c r="K16" s="17"/>
      <c r="L16" s="17"/>
      <c r="M16" s="17"/>
      <c r="N16" s="17"/>
      <c r="O16" s="17">
        <f t="shared" si="1"/>
        <v>1779.72</v>
      </c>
      <c r="P16" s="17"/>
      <c r="Q16" s="18"/>
      <c r="R16" s="18"/>
    </row>
    <row r="17" spans="1:18" ht="64.5" x14ac:dyDescent="0.25">
      <c r="A17" s="12">
        <v>42919</v>
      </c>
      <c r="B17" s="13" t="s">
        <v>28</v>
      </c>
      <c r="C17" s="14" t="s">
        <v>29</v>
      </c>
      <c r="D17" s="14" t="s">
        <v>34</v>
      </c>
      <c r="E17" s="15">
        <v>5932.38</v>
      </c>
      <c r="F17" s="15"/>
      <c r="G17" s="16"/>
      <c r="H17" s="17">
        <f t="shared" si="0"/>
        <v>5932.38</v>
      </c>
      <c r="I17" s="17"/>
      <c r="J17" s="17"/>
      <c r="K17" s="17"/>
      <c r="L17" s="17"/>
      <c r="M17" s="17"/>
      <c r="N17" s="17"/>
      <c r="O17" s="17">
        <f t="shared" si="1"/>
        <v>5932.38</v>
      </c>
      <c r="P17" s="17"/>
      <c r="Q17" s="18"/>
      <c r="R17" s="18"/>
    </row>
    <row r="18" spans="1:18" ht="51.75" x14ac:dyDescent="0.25">
      <c r="A18" s="12">
        <v>42919</v>
      </c>
      <c r="B18" s="13" t="s">
        <v>28</v>
      </c>
      <c r="C18" s="14" t="s">
        <v>29</v>
      </c>
      <c r="D18" s="14" t="s">
        <v>35</v>
      </c>
      <c r="E18" s="15">
        <v>2610.25</v>
      </c>
      <c r="F18" s="15"/>
      <c r="G18" s="16"/>
      <c r="H18" s="17">
        <f t="shared" si="0"/>
        <v>2610.25</v>
      </c>
      <c r="I18" s="17"/>
      <c r="J18" s="17"/>
      <c r="K18" s="17"/>
      <c r="L18" s="17"/>
      <c r="M18" s="17"/>
      <c r="N18" s="17"/>
      <c r="O18" s="17">
        <f t="shared" si="1"/>
        <v>2610.25</v>
      </c>
      <c r="P18" s="17"/>
      <c r="Q18" s="18"/>
      <c r="R18" s="18"/>
    </row>
    <row r="19" spans="1:18" ht="64.5" x14ac:dyDescent="0.25">
      <c r="A19" s="12">
        <v>42919</v>
      </c>
      <c r="B19" s="13" t="s">
        <v>28</v>
      </c>
      <c r="C19" s="14" t="s">
        <v>36</v>
      </c>
      <c r="D19" s="14" t="s">
        <v>37</v>
      </c>
      <c r="E19" s="15">
        <v>2512548.41</v>
      </c>
      <c r="F19" s="15"/>
      <c r="G19" s="16"/>
      <c r="H19" s="17">
        <f t="shared" si="0"/>
        <v>2512548.41</v>
      </c>
      <c r="I19" s="17"/>
      <c r="J19" s="17"/>
      <c r="K19" s="17"/>
      <c r="L19" s="17"/>
      <c r="M19" s="17"/>
      <c r="N19" s="17"/>
      <c r="O19" s="17">
        <f t="shared" si="1"/>
        <v>2512548.41</v>
      </c>
      <c r="P19" s="17"/>
      <c r="Q19" s="18"/>
      <c r="R19" s="18"/>
    </row>
    <row r="20" spans="1:18" ht="26.25" x14ac:dyDescent="0.25">
      <c r="A20" s="12">
        <v>42919</v>
      </c>
      <c r="B20" s="13" t="s">
        <v>28</v>
      </c>
      <c r="C20" s="14" t="s">
        <v>38</v>
      </c>
      <c r="D20" s="18" t="s">
        <v>39</v>
      </c>
      <c r="E20" s="15">
        <v>128721.91</v>
      </c>
      <c r="F20" s="15"/>
      <c r="G20" s="16"/>
      <c r="H20" s="17">
        <f t="shared" si="0"/>
        <v>128721.91</v>
      </c>
      <c r="I20" s="17"/>
      <c r="J20" s="17"/>
      <c r="K20" s="17"/>
      <c r="L20" s="17"/>
      <c r="M20" s="17"/>
      <c r="N20" s="17"/>
      <c r="O20" s="17">
        <f t="shared" si="1"/>
        <v>128721.91</v>
      </c>
      <c r="P20" s="17"/>
      <c r="Q20" s="18"/>
      <c r="R20" s="18"/>
    </row>
    <row r="21" spans="1:18" ht="26.25" x14ac:dyDescent="0.25">
      <c r="A21" s="12">
        <v>42919</v>
      </c>
      <c r="B21" s="13" t="s">
        <v>28</v>
      </c>
      <c r="C21" s="14" t="s">
        <v>38</v>
      </c>
      <c r="D21" s="14" t="s">
        <v>40</v>
      </c>
      <c r="E21" s="15">
        <v>690093.1</v>
      </c>
      <c r="F21" s="15"/>
      <c r="G21" s="16"/>
      <c r="H21" s="17">
        <f t="shared" si="0"/>
        <v>690093.1</v>
      </c>
      <c r="I21" s="17"/>
      <c r="J21" s="17"/>
      <c r="K21" s="17"/>
      <c r="L21" s="17"/>
      <c r="M21" s="17"/>
      <c r="N21" s="17"/>
      <c r="O21" s="17">
        <f t="shared" si="1"/>
        <v>690093.1</v>
      </c>
      <c r="P21" s="17"/>
      <c r="Q21" s="18"/>
      <c r="R21" s="18"/>
    </row>
    <row r="22" spans="1:18" ht="102.75" x14ac:dyDescent="0.25">
      <c r="A22" s="12">
        <v>42920</v>
      </c>
      <c r="B22" s="13">
        <v>7942</v>
      </c>
      <c r="C22" s="14" t="s">
        <v>41</v>
      </c>
      <c r="D22" s="14" t="s">
        <v>42</v>
      </c>
      <c r="E22" s="15">
        <v>50000</v>
      </c>
      <c r="F22" s="15"/>
      <c r="G22" s="16"/>
      <c r="H22" s="17">
        <f t="shared" si="0"/>
        <v>50000</v>
      </c>
      <c r="I22" s="17"/>
      <c r="J22" s="17"/>
      <c r="K22" s="17"/>
      <c r="L22" s="17"/>
      <c r="M22" s="17"/>
      <c r="N22" s="17"/>
      <c r="O22" s="17">
        <f t="shared" si="1"/>
        <v>50000</v>
      </c>
      <c r="P22" s="17"/>
      <c r="Q22" s="18"/>
      <c r="R22" s="18"/>
    </row>
    <row r="23" spans="1:18" ht="51.75" x14ac:dyDescent="0.25">
      <c r="A23" s="12">
        <v>42920</v>
      </c>
      <c r="B23" s="13">
        <v>7943</v>
      </c>
      <c r="C23" s="14" t="s">
        <v>43</v>
      </c>
      <c r="D23" s="14" t="s">
        <v>44</v>
      </c>
      <c r="E23" s="15">
        <v>20844</v>
      </c>
      <c r="F23" s="15">
        <f>E23*18%</f>
        <v>3751.92</v>
      </c>
      <c r="G23" s="16"/>
      <c r="H23" s="17">
        <f t="shared" si="0"/>
        <v>24595.919999999998</v>
      </c>
      <c r="I23" s="17">
        <f>E23*5%</f>
        <v>1042.2</v>
      </c>
      <c r="J23" s="17"/>
      <c r="K23" s="17"/>
      <c r="L23" s="17"/>
      <c r="M23" s="17"/>
      <c r="N23" s="17">
        <f>I23+J23+K23+L23+M23</f>
        <v>1042.2</v>
      </c>
      <c r="O23" s="17">
        <f t="shared" si="1"/>
        <v>23553.719999999998</v>
      </c>
      <c r="P23" s="17"/>
      <c r="Q23" s="18"/>
      <c r="R23" s="18"/>
    </row>
    <row r="24" spans="1:18" ht="64.5" x14ac:dyDescent="0.25">
      <c r="A24" s="12">
        <v>42920</v>
      </c>
      <c r="B24" s="13">
        <v>7944</v>
      </c>
      <c r="C24" s="14" t="s">
        <v>45</v>
      </c>
      <c r="D24" s="14" t="s">
        <v>46</v>
      </c>
      <c r="E24" s="15">
        <v>5086.4399999999996</v>
      </c>
      <c r="F24" s="15">
        <f>E24*18%</f>
        <v>915.55919999999992</v>
      </c>
      <c r="G24" s="16"/>
      <c r="H24" s="17">
        <f t="shared" si="0"/>
        <v>6001.9991999999993</v>
      </c>
      <c r="I24" s="17">
        <f>E24*5%</f>
        <v>254.322</v>
      </c>
      <c r="J24" s="17"/>
      <c r="K24" s="17"/>
      <c r="L24" s="17"/>
      <c r="M24" s="17"/>
      <c r="N24" s="17">
        <f>I24+J24+K24+L24+M24</f>
        <v>254.322</v>
      </c>
      <c r="O24" s="17">
        <f t="shared" si="1"/>
        <v>5747.6771999999992</v>
      </c>
      <c r="P24" s="17"/>
      <c r="Q24" s="18"/>
      <c r="R24" s="18"/>
    </row>
    <row r="25" spans="1:18" ht="90" x14ac:dyDescent="0.25">
      <c r="A25" s="12">
        <v>42920</v>
      </c>
      <c r="B25" s="13">
        <v>7945</v>
      </c>
      <c r="C25" s="14" t="s">
        <v>47</v>
      </c>
      <c r="D25" s="14" t="s">
        <v>48</v>
      </c>
      <c r="E25" s="15">
        <f>7327.56-1099.13+18260.76-2739.12+41541.76-6231.27+45825-6873.76</f>
        <v>96011.8</v>
      </c>
      <c r="F25" s="15">
        <v>17282.13</v>
      </c>
      <c r="G25" s="16"/>
      <c r="H25" s="17">
        <f t="shared" si="0"/>
        <v>113293.93000000001</v>
      </c>
      <c r="I25" s="17">
        <v>4800.58</v>
      </c>
      <c r="J25" s="17"/>
      <c r="K25" s="17"/>
      <c r="L25" s="17"/>
      <c r="M25" s="17"/>
      <c r="N25" s="17">
        <f>I25+J25+K25+L25+M25</f>
        <v>4800.58</v>
      </c>
      <c r="O25" s="17">
        <f t="shared" si="1"/>
        <v>108493.35</v>
      </c>
      <c r="P25" s="17"/>
      <c r="Q25" s="18"/>
      <c r="R25" s="18"/>
    </row>
    <row r="26" spans="1:18" ht="64.5" x14ac:dyDescent="0.25">
      <c r="A26" s="12">
        <v>42920</v>
      </c>
      <c r="B26" s="13">
        <v>7946</v>
      </c>
      <c r="C26" s="14" t="s">
        <v>49</v>
      </c>
      <c r="D26" s="14" t="s">
        <v>50</v>
      </c>
      <c r="E26" s="15">
        <f>342700+8000</f>
        <v>350700</v>
      </c>
      <c r="F26" s="15">
        <f>E26*18%</f>
        <v>63126</v>
      </c>
      <c r="G26" s="16"/>
      <c r="H26" s="17">
        <f t="shared" si="0"/>
        <v>413826</v>
      </c>
      <c r="I26" s="17">
        <f>E26*5%</f>
        <v>17535</v>
      </c>
      <c r="J26" s="17"/>
      <c r="K26" s="17"/>
      <c r="L26" s="17"/>
      <c r="M26" s="17"/>
      <c r="N26" s="17">
        <f>I26+J26+K26+L26+M26</f>
        <v>17535</v>
      </c>
      <c r="O26" s="17">
        <f t="shared" si="1"/>
        <v>396291</v>
      </c>
      <c r="P26" s="17"/>
      <c r="Q26" s="18"/>
      <c r="R26" s="18"/>
    </row>
    <row r="27" spans="1:18" ht="26.25" x14ac:dyDescent="0.25">
      <c r="A27" s="12">
        <v>42920</v>
      </c>
      <c r="B27" s="13" t="s">
        <v>28</v>
      </c>
      <c r="C27" s="14" t="s">
        <v>51</v>
      </c>
      <c r="D27" s="18" t="s">
        <v>52</v>
      </c>
      <c r="E27" s="15">
        <v>6473203.9699999997</v>
      </c>
      <c r="F27" s="15"/>
      <c r="G27" s="16"/>
      <c r="H27" s="17">
        <f t="shared" si="0"/>
        <v>6473203.9699999997</v>
      </c>
      <c r="I27" s="17"/>
      <c r="J27" s="17"/>
      <c r="K27" s="17"/>
      <c r="L27" s="17"/>
      <c r="M27" s="17"/>
      <c r="N27" s="17"/>
      <c r="O27" s="17">
        <f t="shared" si="1"/>
        <v>6473203.9699999997</v>
      </c>
      <c r="P27" s="17"/>
      <c r="Q27" s="18"/>
      <c r="R27" s="18"/>
    </row>
    <row r="28" spans="1:18" ht="51.75" x14ac:dyDescent="0.25">
      <c r="A28" s="12">
        <v>42920</v>
      </c>
      <c r="B28" s="13" t="s">
        <v>28</v>
      </c>
      <c r="C28" s="14" t="s">
        <v>29</v>
      </c>
      <c r="D28" s="14" t="s">
        <v>53</v>
      </c>
      <c r="E28" s="15">
        <v>3322.14</v>
      </c>
      <c r="F28" s="15"/>
      <c r="G28" s="16"/>
      <c r="H28" s="17">
        <f t="shared" si="0"/>
        <v>3322.14</v>
      </c>
      <c r="I28" s="17"/>
      <c r="J28" s="17"/>
      <c r="K28" s="17"/>
      <c r="L28" s="17"/>
      <c r="M28" s="17"/>
      <c r="N28" s="17"/>
      <c r="O28" s="17">
        <f t="shared" si="1"/>
        <v>3322.14</v>
      </c>
      <c r="P28" s="17"/>
      <c r="Q28" s="18"/>
      <c r="R28" s="18"/>
    </row>
    <row r="29" spans="1:18" ht="64.5" x14ac:dyDescent="0.25">
      <c r="A29" s="12">
        <v>42920</v>
      </c>
      <c r="B29" s="13" t="s">
        <v>28</v>
      </c>
      <c r="C29" s="14" t="s">
        <v>54</v>
      </c>
      <c r="D29" s="14" t="s">
        <v>55</v>
      </c>
      <c r="E29" s="15">
        <v>7128.81</v>
      </c>
      <c r="F29" s="15"/>
      <c r="G29" s="16"/>
      <c r="H29" s="17">
        <f t="shared" si="0"/>
        <v>7128.81</v>
      </c>
      <c r="I29" s="17"/>
      <c r="J29" s="17"/>
      <c r="K29" s="17"/>
      <c r="L29" s="17"/>
      <c r="M29" s="17"/>
      <c r="N29" s="17"/>
      <c r="O29" s="17">
        <f t="shared" si="1"/>
        <v>7128.81</v>
      </c>
      <c r="P29" s="17"/>
      <c r="Q29" s="18"/>
      <c r="R29" s="18"/>
    </row>
    <row r="30" spans="1:18" ht="64.5" x14ac:dyDescent="0.25">
      <c r="A30" s="12">
        <v>42921</v>
      </c>
      <c r="B30" s="13">
        <v>7947</v>
      </c>
      <c r="C30" s="14" t="s">
        <v>56</v>
      </c>
      <c r="D30" s="14" t="s">
        <v>57</v>
      </c>
      <c r="E30" s="15">
        <v>32000</v>
      </c>
      <c r="F30" s="15">
        <f>E30*18%</f>
        <v>5760</v>
      </c>
      <c r="G30" s="16"/>
      <c r="H30" s="17">
        <f>E30+F30+G30</f>
        <v>37760</v>
      </c>
      <c r="I30" s="17">
        <f>E30*5%</f>
        <v>1600</v>
      </c>
      <c r="J30" s="17"/>
      <c r="K30" s="17"/>
      <c r="L30" s="17"/>
      <c r="M30" s="17"/>
      <c r="N30" s="17">
        <f>I30+J30+K30+L30+M30</f>
        <v>1600</v>
      </c>
      <c r="O30" s="17">
        <f>H30-N30</f>
        <v>36160</v>
      </c>
      <c r="P30" s="17"/>
      <c r="Q30" s="18"/>
      <c r="R30" s="18"/>
    </row>
    <row r="31" spans="1:18" ht="64.5" x14ac:dyDescent="0.25">
      <c r="A31" s="12">
        <v>42921</v>
      </c>
      <c r="B31" s="13">
        <v>7948</v>
      </c>
      <c r="C31" s="14" t="s">
        <v>58</v>
      </c>
      <c r="D31" s="14" t="s">
        <v>59</v>
      </c>
      <c r="E31" s="15">
        <v>2751.16</v>
      </c>
      <c r="F31" s="15">
        <f t="shared" ref="F31:F83" si="4">E31*18%</f>
        <v>495.20879999999994</v>
      </c>
      <c r="G31" s="16"/>
      <c r="H31" s="17">
        <f t="shared" ref="H31:H94" si="5">E31+F31+G31</f>
        <v>3246.3687999999997</v>
      </c>
      <c r="I31" s="17">
        <f t="shared" ref="I31:I85" si="6">E31*5%</f>
        <v>137.55799999999999</v>
      </c>
      <c r="J31" s="17"/>
      <c r="K31" s="17"/>
      <c r="L31" s="17"/>
      <c r="M31" s="17"/>
      <c r="N31" s="17">
        <f t="shared" ref="N31:N85" si="7">I31+J31+K31+L31+M31</f>
        <v>137.55799999999999</v>
      </c>
      <c r="O31" s="17">
        <f t="shared" ref="O31:O94" si="8">H31-N31</f>
        <v>3108.8107999999997</v>
      </c>
      <c r="P31" s="17"/>
      <c r="Q31" s="18"/>
      <c r="R31" s="18"/>
    </row>
    <row r="32" spans="1:18" ht="64.5" x14ac:dyDescent="0.25">
      <c r="A32" s="12">
        <v>42921</v>
      </c>
      <c r="B32" s="13">
        <v>7949</v>
      </c>
      <c r="C32" s="14" t="s">
        <v>60</v>
      </c>
      <c r="D32" s="14" t="s">
        <v>61</v>
      </c>
      <c r="E32" s="15">
        <v>13050</v>
      </c>
      <c r="F32" s="15">
        <f t="shared" si="4"/>
        <v>2349</v>
      </c>
      <c r="G32" s="16"/>
      <c r="H32" s="17">
        <f t="shared" si="5"/>
        <v>15399</v>
      </c>
      <c r="I32" s="17">
        <f t="shared" si="6"/>
        <v>652.5</v>
      </c>
      <c r="J32" s="17"/>
      <c r="K32" s="17"/>
      <c r="L32" s="17"/>
      <c r="M32" s="17"/>
      <c r="N32" s="17">
        <f t="shared" si="7"/>
        <v>652.5</v>
      </c>
      <c r="O32" s="17">
        <f t="shared" si="8"/>
        <v>14746.5</v>
      </c>
      <c r="P32" s="17"/>
      <c r="Q32" s="18"/>
      <c r="R32" s="18"/>
    </row>
    <row r="33" spans="1:18" ht="51.75" x14ac:dyDescent="0.25">
      <c r="A33" s="12">
        <v>42921</v>
      </c>
      <c r="B33" s="13">
        <v>7950</v>
      </c>
      <c r="C33" s="14" t="s">
        <v>62</v>
      </c>
      <c r="D33" s="14" t="s">
        <v>63</v>
      </c>
      <c r="E33" s="15">
        <v>4893.4399999999996</v>
      </c>
      <c r="F33" s="15"/>
      <c r="G33" s="16"/>
      <c r="H33" s="17">
        <f t="shared" si="5"/>
        <v>4893.4399999999996</v>
      </c>
      <c r="I33" s="17"/>
      <c r="J33" s="17"/>
      <c r="K33" s="17"/>
      <c r="L33" s="17"/>
      <c r="M33" s="17"/>
      <c r="N33" s="17"/>
      <c r="O33" s="17">
        <f t="shared" si="8"/>
        <v>4893.4399999999996</v>
      </c>
      <c r="P33" s="17"/>
      <c r="Q33" s="18"/>
      <c r="R33" s="18"/>
    </row>
    <row r="34" spans="1:18" ht="64.5" x14ac:dyDescent="0.25">
      <c r="A34" s="12">
        <v>42921</v>
      </c>
      <c r="B34" s="13">
        <v>7951</v>
      </c>
      <c r="C34" s="14" t="s">
        <v>64</v>
      </c>
      <c r="D34" s="14" t="s">
        <v>65</v>
      </c>
      <c r="E34" s="15">
        <v>3510</v>
      </c>
      <c r="F34" s="15">
        <f t="shared" si="4"/>
        <v>631.79999999999995</v>
      </c>
      <c r="G34" s="16"/>
      <c r="H34" s="17">
        <f t="shared" si="5"/>
        <v>4141.8</v>
      </c>
      <c r="I34" s="17">
        <f t="shared" si="6"/>
        <v>175.5</v>
      </c>
      <c r="J34" s="17"/>
      <c r="K34" s="17"/>
      <c r="L34" s="17"/>
      <c r="M34" s="17"/>
      <c r="N34" s="17">
        <f t="shared" si="7"/>
        <v>175.5</v>
      </c>
      <c r="O34" s="17">
        <f t="shared" si="8"/>
        <v>3966.3</v>
      </c>
      <c r="P34" s="17"/>
      <c r="Q34" s="18"/>
      <c r="R34" s="18"/>
    </row>
    <row r="35" spans="1:18" ht="39" x14ac:dyDescent="0.25">
      <c r="A35" s="12">
        <v>42921</v>
      </c>
      <c r="B35" s="13">
        <v>7952</v>
      </c>
      <c r="C35" s="14" t="s">
        <v>66</v>
      </c>
      <c r="D35" s="14" t="s">
        <v>67</v>
      </c>
      <c r="E35" s="15">
        <v>2800</v>
      </c>
      <c r="F35" s="15"/>
      <c r="G35" s="16"/>
      <c r="H35" s="17">
        <f t="shared" si="5"/>
        <v>2800</v>
      </c>
      <c r="I35" s="17">
        <f t="shared" si="6"/>
        <v>140</v>
      </c>
      <c r="J35" s="17"/>
      <c r="K35" s="17"/>
      <c r="L35" s="17"/>
      <c r="M35" s="17"/>
      <c r="N35" s="17">
        <f t="shared" si="7"/>
        <v>140</v>
      </c>
      <c r="O35" s="17">
        <f t="shared" si="8"/>
        <v>2660</v>
      </c>
      <c r="P35" s="17"/>
      <c r="Q35" s="18"/>
      <c r="R35" s="18"/>
    </row>
    <row r="36" spans="1:18" ht="51.75" x14ac:dyDescent="0.25">
      <c r="A36" s="12">
        <v>42921</v>
      </c>
      <c r="B36" s="13">
        <v>7953</v>
      </c>
      <c r="C36" s="14" t="s">
        <v>68</v>
      </c>
      <c r="D36" s="14" t="s">
        <v>69</v>
      </c>
      <c r="E36" s="15">
        <v>96000</v>
      </c>
      <c r="F36" s="15">
        <f t="shared" si="4"/>
        <v>17280</v>
      </c>
      <c r="G36" s="16"/>
      <c r="H36" s="17">
        <f t="shared" si="5"/>
        <v>113280</v>
      </c>
      <c r="I36" s="17">
        <f t="shared" si="6"/>
        <v>4800</v>
      </c>
      <c r="J36" s="17"/>
      <c r="K36" s="17"/>
      <c r="L36" s="17"/>
      <c r="M36" s="17"/>
      <c r="N36" s="17">
        <f t="shared" si="7"/>
        <v>4800</v>
      </c>
      <c r="O36" s="17">
        <f t="shared" si="8"/>
        <v>108480</v>
      </c>
      <c r="P36" s="17"/>
      <c r="Q36" s="18"/>
      <c r="R36" s="18"/>
    </row>
    <row r="37" spans="1:18" ht="64.5" x14ac:dyDescent="0.25">
      <c r="A37" s="12">
        <v>42921</v>
      </c>
      <c r="B37" s="13">
        <v>7954</v>
      </c>
      <c r="C37" s="14" t="s">
        <v>70</v>
      </c>
      <c r="D37" s="14" t="s">
        <v>71</v>
      </c>
      <c r="E37" s="15">
        <v>88032.1</v>
      </c>
      <c r="F37" s="15">
        <f t="shared" si="4"/>
        <v>15845.778</v>
      </c>
      <c r="G37" s="16"/>
      <c r="H37" s="17">
        <f t="shared" si="5"/>
        <v>103877.87800000001</v>
      </c>
      <c r="I37" s="17">
        <f t="shared" si="6"/>
        <v>4401.6050000000005</v>
      </c>
      <c r="J37" s="17"/>
      <c r="K37" s="17"/>
      <c r="L37" s="17"/>
      <c r="M37" s="17"/>
      <c r="N37" s="17">
        <f t="shared" si="7"/>
        <v>4401.6050000000005</v>
      </c>
      <c r="O37" s="17">
        <f t="shared" si="8"/>
        <v>99476.273000000016</v>
      </c>
      <c r="P37" s="17"/>
      <c r="Q37" s="18"/>
      <c r="R37" s="18"/>
    </row>
    <row r="38" spans="1:18" ht="77.25" x14ac:dyDescent="0.25">
      <c r="A38" s="12">
        <v>42921</v>
      </c>
      <c r="B38" s="13">
        <v>7955</v>
      </c>
      <c r="C38" s="14" t="s">
        <v>72</v>
      </c>
      <c r="D38" s="14" t="s">
        <v>73</v>
      </c>
      <c r="E38" s="15">
        <v>46400</v>
      </c>
      <c r="F38" s="15">
        <f t="shared" si="4"/>
        <v>8352</v>
      </c>
      <c r="G38" s="16"/>
      <c r="H38" s="17">
        <f t="shared" si="5"/>
        <v>54752</v>
      </c>
      <c r="I38" s="17">
        <f t="shared" si="6"/>
        <v>2320</v>
      </c>
      <c r="J38" s="17"/>
      <c r="K38" s="17"/>
      <c r="L38" s="17"/>
      <c r="M38" s="17"/>
      <c r="N38" s="17">
        <f t="shared" si="7"/>
        <v>2320</v>
      </c>
      <c r="O38" s="17">
        <f t="shared" si="8"/>
        <v>52432</v>
      </c>
      <c r="P38" s="17"/>
      <c r="Q38" s="18"/>
      <c r="R38" s="18"/>
    </row>
    <row r="39" spans="1:18" ht="64.5" x14ac:dyDescent="0.25">
      <c r="A39" s="12">
        <v>42921</v>
      </c>
      <c r="B39" s="13">
        <v>7956</v>
      </c>
      <c r="C39" s="14" t="s">
        <v>72</v>
      </c>
      <c r="D39" s="14" t="s">
        <v>74</v>
      </c>
      <c r="E39" s="15">
        <v>14400</v>
      </c>
      <c r="F39" s="15">
        <f t="shared" si="4"/>
        <v>2592</v>
      </c>
      <c r="G39" s="16"/>
      <c r="H39" s="17">
        <f t="shared" si="5"/>
        <v>16992</v>
      </c>
      <c r="I39" s="17">
        <f t="shared" si="6"/>
        <v>720</v>
      </c>
      <c r="J39" s="17"/>
      <c r="K39" s="17"/>
      <c r="L39" s="17"/>
      <c r="M39" s="17"/>
      <c r="N39" s="17">
        <f t="shared" si="7"/>
        <v>720</v>
      </c>
      <c r="O39" s="17">
        <f t="shared" si="8"/>
        <v>16272</v>
      </c>
      <c r="P39" s="17"/>
      <c r="Q39" s="18"/>
      <c r="R39" s="18"/>
    </row>
    <row r="40" spans="1:18" ht="90" x14ac:dyDescent="0.25">
      <c r="A40" s="12">
        <v>42921</v>
      </c>
      <c r="B40" s="13" t="s">
        <v>28</v>
      </c>
      <c r="C40" s="14" t="s">
        <v>75</v>
      </c>
      <c r="D40" s="14" t="s">
        <v>76</v>
      </c>
      <c r="E40" s="15">
        <v>11400</v>
      </c>
      <c r="F40" s="15"/>
      <c r="G40" s="16"/>
      <c r="H40" s="17">
        <f t="shared" si="5"/>
        <v>11400</v>
      </c>
      <c r="I40" s="17"/>
      <c r="J40" s="17"/>
      <c r="K40" s="17"/>
      <c r="L40" s="17"/>
      <c r="M40" s="17"/>
      <c r="N40" s="17"/>
      <c r="O40" s="17">
        <f t="shared" si="8"/>
        <v>11400</v>
      </c>
      <c r="P40" s="17"/>
      <c r="Q40" s="18"/>
      <c r="R40" s="18"/>
    </row>
    <row r="41" spans="1:18" ht="102.75" x14ac:dyDescent="0.25">
      <c r="A41" s="12">
        <v>42921</v>
      </c>
      <c r="B41" s="13" t="s">
        <v>28</v>
      </c>
      <c r="C41" s="14" t="s">
        <v>75</v>
      </c>
      <c r="D41" s="14" t="s">
        <v>77</v>
      </c>
      <c r="E41" s="15">
        <v>1920</v>
      </c>
      <c r="F41" s="15"/>
      <c r="G41" s="16"/>
      <c r="H41" s="17">
        <f t="shared" si="5"/>
        <v>1920</v>
      </c>
      <c r="I41" s="17"/>
      <c r="J41" s="17"/>
      <c r="K41" s="17"/>
      <c r="L41" s="17"/>
      <c r="M41" s="17"/>
      <c r="N41" s="17"/>
      <c r="O41" s="17">
        <f t="shared" si="8"/>
        <v>1920</v>
      </c>
      <c r="P41" s="17"/>
      <c r="Q41" s="18"/>
      <c r="R41" s="18"/>
    </row>
    <row r="42" spans="1:18" ht="64.5" x14ac:dyDescent="0.25">
      <c r="A42" s="12">
        <v>42921</v>
      </c>
      <c r="B42" s="13" t="s">
        <v>28</v>
      </c>
      <c r="C42" s="14" t="s">
        <v>78</v>
      </c>
      <c r="D42" s="14" t="s">
        <v>79</v>
      </c>
      <c r="E42" s="15">
        <v>12000</v>
      </c>
      <c r="F42" s="15"/>
      <c r="G42" s="16"/>
      <c r="H42" s="17">
        <f t="shared" si="5"/>
        <v>12000</v>
      </c>
      <c r="I42" s="17"/>
      <c r="J42" s="17"/>
      <c r="K42" s="17"/>
      <c r="L42" s="17"/>
      <c r="M42" s="17"/>
      <c r="N42" s="17"/>
      <c r="O42" s="17">
        <f t="shared" si="8"/>
        <v>12000</v>
      </c>
      <c r="P42" s="17"/>
      <c r="Q42" s="18"/>
      <c r="R42" s="18"/>
    </row>
    <row r="43" spans="1:18" ht="51.75" x14ac:dyDescent="0.25">
      <c r="A43" s="12">
        <v>42921</v>
      </c>
      <c r="B43" s="13" t="s">
        <v>28</v>
      </c>
      <c r="C43" s="14" t="s">
        <v>80</v>
      </c>
      <c r="D43" s="14" t="s">
        <v>81</v>
      </c>
      <c r="E43" s="15">
        <v>6600</v>
      </c>
      <c r="F43" s="15">
        <f t="shared" si="4"/>
        <v>1188</v>
      </c>
      <c r="G43" s="16"/>
      <c r="H43" s="17">
        <f t="shared" si="5"/>
        <v>7788</v>
      </c>
      <c r="I43" s="17">
        <f t="shared" si="6"/>
        <v>330</v>
      </c>
      <c r="J43" s="17"/>
      <c r="K43" s="17"/>
      <c r="L43" s="17"/>
      <c r="M43" s="17"/>
      <c r="N43" s="17">
        <f t="shared" si="7"/>
        <v>330</v>
      </c>
      <c r="O43" s="17">
        <f t="shared" si="8"/>
        <v>7458</v>
      </c>
      <c r="P43" s="17"/>
      <c r="Q43" s="18"/>
      <c r="R43" s="18"/>
    </row>
    <row r="44" spans="1:18" ht="64.5" x14ac:dyDescent="0.25">
      <c r="A44" s="12">
        <v>42921</v>
      </c>
      <c r="B44" s="13" t="s">
        <v>28</v>
      </c>
      <c r="C44" s="14" t="s">
        <v>82</v>
      </c>
      <c r="D44" s="14" t="s">
        <v>83</v>
      </c>
      <c r="E44" s="15">
        <v>75343</v>
      </c>
      <c r="F44" s="15">
        <f t="shared" si="4"/>
        <v>13561.74</v>
      </c>
      <c r="G44" s="16">
        <v>7534.3</v>
      </c>
      <c r="H44" s="17">
        <f t="shared" si="5"/>
        <v>96439.040000000008</v>
      </c>
      <c r="I44" s="17">
        <f t="shared" si="6"/>
        <v>3767.15</v>
      </c>
      <c r="J44" s="17"/>
      <c r="K44" s="17"/>
      <c r="L44" s="17"/>
      <c r="M44" s="17"/>
      <c r="N44" s="17">
        <f t="shared" si="7"/>
        <v>3767.15</v>
      </c>
      <c r="O44" s="17">
        <f t="shared" si="8"/>
        <v>92671.890000000014</v>
      </c>
      <c r="P44" s="17"/>
      <c r="Q44" s="18"/>
      <c r="R44" s="18"/>
    </row>
    <row r="45" spans="1:18" ht="15" x14ac:dyDescent="0.25">
      <c r="A45" s="12">
        <v>42921</v>
      </c>
      <c r="B45" s="19" t="s">
        <v>84</v>
      </c>
      <c r="C45" s="14" t="s">
        <v>85</v>
      </c>
      <c r="D45" s="18" t="s">
        <v>86</v>
      </c>
      <c r="E45" s="15"/>
      <c r="F45" s="15"/>
      <c r="G45" s="16"/>
      <c r="H45" s="17"/>
      <c r="I45" s="17"/>
      <c r="J45" s="17"/>
      <c r="K45" s="17"/>
      <c r="L45" s="17"/>
      <c r="M45" s="17"/>
      <c r="N45" s="17"/>
      <c r="O45" s="17"/>
      <c r="P45" s="17">
        <v>1541771.41</v>
      </c>
      <c r="Q45" s="18"/>
      <c r="R45" s="18"/>
    </row>
    <row r="46" spans="1:18" ht="179.25" x14ac:dyDescent="0.25">
      <c r="A46" s="12">
        <v>42921</v>
      </c>
      <c r="B46" s="13"/>
      <c r="C46" s="14" t="s">
        <v>87</v>
      </c>
      <c r="D46" s="14" t="s">
        <v>88</v>
      </c>
      <c r="E46" s="15">
        <v>142590</v>
      </c>
      <c r="F46" s="15"/>
      <c r="G46" s="16"/>
      <c r="H46" s="17">
        <f t="shared" si="5"/>
        <v>142590</v>
      </c>
      <c r="I46" s="17"/>
      <c r="J46" s="17"/>
      <c r="K46" s="17"/>
      <c r="L46" s="17"/>
      <c r="M46" s="17"/>
      <c r="N46" s="17"/>
      <c r="O46" s="17">
        <f t="shared" si="8"/>
        <v>142590</v>
      </c>
      <c r="P46" s="17"/>
      <c r="Q46" s="18"/>
      <c r="R46" s="18"/>
    </row>
    <row r="47" spans="1:18" ht="51.75" x14ac:dyDescent="0.25">
      <c r="A47" s="12">
        <v>42922</v>
      </c>
      <c r="B47" s="13">
        <v>7957</v>
      </c>
      <c r="C47" s="14" t="s">
        <v>89</v>
      </c>
      <c r="D47" s="14" t="s">
        <v>90</v>
      </c>
      <c r="E47" s="15">
        <v>48205</v>
      </c>
      <c r="F47" s="15">
        <f t="shared" si="4"/>
        <v>8676.9</v>
      </c>
      <c r="G47" s="16"/>
      <c r="H47" s="17">
        <f t="shared" si="5"/>
        <v>56881.9</v>
      </c>
      <c r="I47" s="17">
        <f t="shared" si="6"/>
        <v>2410.25</v>
      </c>
      <c r="J47" s="17"/>
      <c r="K47" s="17"/>
      <c r="L47" s="17"/>
      <c r="M47" s="17"/>
      <c r="N47" s="17">
        <f t="shared" si="7"/>
        <v>2410.25</v>
      </c>
      <c r="O47" s="17">
        <f t="shared" si="8"/>
        <v>54471.65</v>
      </c>
      <c r="P47" s="17"/>
      <c r="Q47" s="18"/>
      <c r="R47" s="18"/>
    </row>
    <row r="48" spans="1:18" ht="64.5" x14ac:dyDescent="0.25">
      <c r="A48" s="12">
        <v>42922</v>
      </c>
      <c r="B48" s="13" t="s">
        <v>28</v>
      </c>
      <c r="C48" s="14" t="s">
        <v>29</v>
      </c>
      <c r="D48" s="14" t="s">
        <v>91</v>
      </c>
      <c r="E48" s="15">
        <v>1000</v>
      </c>
      <c r="F48" s="15"/>
      <c r="G48" s="16"/>
      <c r="H48" s="17">
        <f t="shared" si="5"/>
        <v>1000</v>
      </c>
      <c r="I48" s="17"/>
      <c r="J48" s="17"/>
      <c r="K48" s="17"/>
      <c r="L48" s="17"/>
      <c r="M48" s="17"/>
      <c r="N48" s="17"/>
      <c r="O48" s="17">
        <f t="shared" si="8"/>
        <v>1000</v>
      </c>
      <c r="P48" s="17"/>
      <c r="Q48" s="18"/>
      <c r="R48" s="18"/>
    </row>
    <row r="49" spans="1:18" ht="51.75" x14ac:dyDescent="0.25">
      <c r="A49" s="12">
        <v>42922</v>
      </c>
      <c r="B49" s="13" t="s">
        <v>28</v>
      </c>
      <c r="C49" s="14" t="s">
        <v>29</v>
      </c>
      <c r="D49" s="14" t="s">
        <v>92</v>
      </c>
      <c r="E49" s="15">
        <v>2017.01</v>
      </c>
      <c r="F49" s="15"/>
      <c r="G49" s="16"/>
      <c r="H49" s="17">
        <f t="shared" si="5"/>
        <v>2017.01</v>
      </c>
      <c r="I49" s="17"/>
      <c r="J49" s="17"/>
      <c r="K49" s="17"/>
      <c r="L49" s="17"/>
      <c r="M49" s="17"/>
      <c r="N49" s="17"/>
      <c r="O49" s="17">
        <f t="shared" si="8"/>
        <v>2017.01</v>
      </c>
      <c r="P49" s="17"/>
      <c r="Q49" s="18"/>
      <c r="R49" s="18"/>
    </row>
    <row r="50" spans="1:18" ht="77.25" x14ac:dyDescent="0.25">
      <c r="A50" s="12">
        <v>42922</v>
      </c>
      <c r="B50" s="13" t="s">
        <v>28</v>
      </c>
      <c r="C50" s="14" t="s">
        <v>29</v>
      </c>
      <c r="D50" s="14" t="s">
        <v>93</v>
      </c>
      <c r="E50" s="15">
        <v>2500</v>
      </c>
      <c r="F50" s="15"/>
      <c r="G50" s="16"/>
      <c r="H50" s="17">
        <f t="shared" si="5"/>
        <v>2500</v>
      </c>
      <c r="I50" s="17"/>
      <c r="J50" s="17"/>
      <c r="K50" s="17"/>
      <c r="L50" s="17"/>
      <c r="M50" s="17"/>
      <c r="N50" s="17"/>
      <c r="O50" s="17">
        <f t="shared" si="8"/>
        <v>2500</v>
      </c>
      <c r="P50" s="17"/>
      <c r="Q50" s="18"/>
      <c r="R50" s="18"/>
    </row>
    <row r="51" spans="1:18" ht="64.5" x14ac:dyDescent="0.25">
      <c r="A51" s="12">
        <v>42922</v>
      </c>
      <c r="B51" s="13" t="s">
        <v>28</v>
      </c>
      <c r="C51" s="14" t="s">
        <v>94</v>
      </c>
      <c r="D51" s="14" t="s">
        <v>95</v>
      </c>
      <c r="E51" s="15">
        <v>1273060.79</v>
      </c>
      <c r="F51" s="15"/>
      <c r="G51" s="16"/>
      <c r="H51" s="17">
        <f t="shared" si="5"/>
        <v>1273060.79</v>
      </c>
      <c r="I51" s="17"/>
      <c r="J51" s="17"/>
      <c r="K51" s="17"/>
      <c r="L51" s="17"/>
      <c r="M51" s="17"/>
      <c r="N51" s="17"/>
      <c r="O51" s="17">
        <f t="shared" si="8"/>
        <v>1273060.79</v>
      </c>
      <c r="P51" s="17"/>
      <c r="Q51" s="18"/>
      <c r="R51" s="18"/>
    </row>
    <row r="52" spans="1:18" ht="77.25" x14ac:dyDescent="0.25">
      <c r="A52" s="12">
        <v>42922</v>
      </c>
      <c r="B52" s="13" t="s">
        <v>28</v>
      </c>
      <c r="C52" s="14" t="s">
        <v>96</v>
      </c>
      <c r="D52" s="14" t="s">
        <v>97</v>
      </c>
      <c r="E52" s="15">
        <v>7500</v>
      </c>
      <c r="F52" s="15"/>
      <c r="G52" s="16"/>
      <c r="H52" s="17">
        <f t="shared" si="5"/>
        <v>7500</v>
      </c>
      <c r="I52" s="17"/>
      <c r="J52" s="17"/>
      <c r="K52" s="17"/>
      <c r="L52" s="17"/>
      <c r="M52" s="17"/>
      <c r="N52" s="17"/>
      <c r="O52" s="17">
        <f t="shared" si="8"/>
        <v>7500</v>
      </c>
      <c r="P52" s="17"/>
      <c r="Q52" s="18"/>
      <c r="R52" s="18"/>
    </row>
    <row r="53" spans="1:18" ht="51.75" x14ac:dyDescent="0.25">
      <c r="A53" s="12">
        <v>42923</v>
      </c>
      <c r="B53" s="13" t="s">
        <v>28</v>
      </c>
      <c r="C53" s="14" t="s">
        <v>98</v>
      </c>
      <c r="D53" s="14" t="s">
        <v>99</v>
      </c>
      <c r="E53" s="15">
        <f>132199+1023.05+557.25+25</f>
        <v>133804.29999999999</v>
      </c>
      <c r="F53" s="15">
        <v>24084.78</v>
      </c>
      <c r="G53" s="16">
        <f>2675.59+13377.94</f>
        <v>16053.53</v>
      </c>
      <c r="H53" s="17">
        <f t="shared" si="5"/>
        <v>173942.61</v>
      </c>
      <c r="I53" s="17">
        <f t="shared" ref="I53:I60" si="9">E53*5%</f>
        <v>6690.2150000000001</v>
      </c>
      <c r="J53" s="17"/>
      <c r="K53" s="17"/>
      <c r="L53" s="17"/>
      <c r="M53" s="17"/>
      <c r="N53" s="17">
        <f t="shared" ref="N53:N60" si="10">I53+J53+K53+L53+M53</f>
        <v>6690.2150000000001</v>
      </c>
      <c r="O53" s="17">
        <v>167252.39000000001</v>
      </c>
      <c r="P53" s="17"/>
      <c r="Q53" s="18"/>
      <c r="R53" s="18"/>
    </row>
    <row r="54" spans="1:18" ht="64.5" x14ac:dyDescent="0.25">
      <c r="A54" s="12">
        <v>42923</v>
      </c>
      <c r="B54" s="19">
        <v>7958</v>
      </c>
      <c r="C54" s="14" t="s">
        <v>100</v>
      </c>
      <c r="D54" s="14" t="s">
        <v>101</v>
      </c>
      <c r="E54" s="15">
        <v>37945.35</v>
      </c>
      <c r="F54" s="15"/>
      <c r="G54" s="16"/>
      <c r="H54" s="17">
        <f t="shared" si="5"/>
        <v>37945.35</v>
      </c>
      <c r="I54" s="17">
        <f t="shared" si="9"/>
        <v>1897.2674999999999</v>
      </c>
      <c r="J54" s="17"/>
      <c r="K54" s="17"/>
      <c r="L54" s="17"/>
      <c r="M54" s="17"/>
      <c r="N54" s="17">
        <f t="shared" si="10"/>
        <v>1897.2674999999999</v>
      </c>
      <c r="O54" s="17">
        <f t="shared" ref="O54:O57" si="11">H54-N54</f>
        <v>36048.082499999997</v>
      </c>
      <c r="P54" s="17"/>
      <c r="Q54" s="18"/>
      <c r="R54" s="18"/>
    </row>
    <row r="55" spans="1:18" ht="64.5" x14ac:dyDescent="0.25">
      <c r="A55" s="12">
        <v>42923</v>
      </c>
      <c r="B55" s="19">
        <v>7959</v>
      </c>
      <c r="C55" s="14" t="s">
        <v>102</v>
      </c>
      <c r="D55" s="14" t="s">
        <v>103</v>
      </c>
      <c r="E55" s="15">
        <v>3814</v>
      </c>
      <c r="F55" s="15">
        <f t="shared" ref="F55" si="12">E55*18%</f>
        <v>686.52</v>
      </c>
      <c r="G55" s="16"/>
      <c r="H55" s="17">
        <f t="shared" si="5"/>
        <v>4500.5200000000004</v>
      </c>
      <c r="I55" s="17">
        <f t="shared" si="9"/>
        <v>190.70000000000002</v>
      </c>
      <c r="J55" s="17"/>
      <c r="K55" s="17"/>
      <c r="L55" s="17"/>
      <c r="M55" s="17"/>
      <c r="N55" s="17">
        <f t="shared" si="10"/>
        <v>190.70000000000002</v>
      </c>
      <c r="O55" s="17">
        <f t="shared" si="11"/>
        <v>4309.8200000000006</v>
      </c>
      <c r="P55" s="17"/>
      <c r="Q55" s="18"/>
      <c r="R55" s="18"/>
    </row>
    <row r="56" spans="1:18" ht="51.75" x14ac:dyDescent="0.25">
      <c r="A56" s="12">
        <v>42923</v>
      </c>
      <c r="B56" s="19">
        <v>7960</v>
      </c>
      <c r="C56" s="14" t="s">
        <v>104</v>
      </c>
      <c r="D56" s="14" t="s">
        <v>105</v>
      </c>
      <c r="E56" s="15">
        <f>235500*50%</f>
        <v>117750</v>
      </c>
      <c r="F56" s="15"/>
      <c r="G56" s="16"/>
      <c r="H56" s="17">
        <f t="shared" si="5"/>
        <v>117750</v>
      </c>
      <c r="I56" s="17">
        <f t="shared" si="9"/>
        <v>5887.5</v>
      </c>
      <c r="J56" s="17"/>
      <c r="K56" s="17"/>
      <c r="L56" s="17"/>
      <c r="M56" s="17"/>
      <c r="N56" s="17">
        <f t="shared" si="10"/>
        <v>5887.5</v>
      </c>
      <c r="O56" s="17">
        <f t="shared" si="11"/>
        <v>111862.5</v>
      </c>
      <c r="P56" s="17"/>
      <c r="Q56" s="18"/>
      <c r="R56" s="18"/>
    </row>
    <row r="57" spans="1:18" ht="64.5" x14ac:dyDescent="0.25">
      <c r="A57" s="12">
        <v>42923</v>
      </c>
      <c r="B57" s="19">
        <v>7961</v>
      </c>
      <c r="C57" s="14" t="s">
        <v>106</v>
      </c>
      <c r="D57" s="14" t="s">
        <v>107</v>
      </c>
      <c r="E57" s="15">
        <v>8888.98</v>
      </c>
      <c r="F57" s="15">
        <f t="shared" ref="F57:F59" si="13">E57*18%</f>
        <v>1600.0163999999997</v>
      </c>
      <c r="G57" s="16"/>
      <c r="H57" s="17">
        <f t="shared" si="5"/>
        <v>10488.9964</v>
      </c>
      <c r="I57" s="17">
        <f t="shared" si="9"/>
        <v>444.44900000000001</v>
      </c>
      <c r="J57" s="17"/>
      <c r="K57" s="17"/>
      <c r="L57" s="17"/>
      <c r="M57" s="17"/>
      <c r="N57" s="17">
        <f t="shared" si="10"/>
        <v>444.44900000000001</v>
      </c>
      <c r="O57" s="17">
        <f t="shared" si="11"/>
        <v>10044.547399999999</v>
      </c>
      <c r="P57" s="17"/>
      <c r="Q57" s="18"/>
      <c r="R57" s="18"/>
    </row>
    <row r="58" spans="1:18" ht="64.5" x14ac:dyDescent="0.25">
      <c r="A58" s="12">
        <v>42923</v>
      </c>
      <c r="B58" s="19">
        <v>7962</v>
      </c>
      <c r="C58" s="14" t="s">
        <v>108</v>
      </c>
      <c r="D58" s="14" t="s">
        <v>109</v>
      </c>
      <c r="E58" s="15">
        <v>6703.3</v>
      </c>
      <c r="F58" s="15">
        <f t="shared" si="13"/>
        <v>1206.5940000000001</v>
      </c>
      <c r="G58" s="16"/>
      <c r="H58" s="17">
        <f t="shared" si="5"/>
        <v>7909.8940000000002</v>
      </c>
      <c r="I58" s="17">
        <f t="shared" si="9"/>
        <v>335.16500000000002</v>
      </c>
      <c r="J58" s="17"/>
      <c r="K58" s="17"/>
      <c r="L58" s="17"/>
      <c r="M58" s="17"/>
      <c r="N58" s="17">
        <f t="shared" si="10"/>
        <v>335.16500000000002</v>
      </c>
      <c r="O58" s="17">
        <v>7574.72</v>
      </c>
      <c r="P58" s="17"/>
      <c r="Q58" s="18"/>
      <c r="R58" s="18"/>
    </row>
    <row r="59" spans="1:18" ht="77.25" x14ac:dyDescent="0.25">
      <c r="A59" s="12">
        <v>42923</v>
      </c>
      <c r="B59" s="19">
        <v>7963</v>
      </c>
      <c r="C59" s="14" t="s">
        <v>110</v>
      </c>
      <c r="D59" s="14" t="s">
        <v>111</v>
      </c>
      <c r="E59" s="15">
        <v>26000</v>
      </c>
      <c r="F59" s="15">
        <f t="shared" si="13"/>
        <v>4680</v>
      </c>
      <c r="G59" s="16"/>
      <c r="H59" s="17">
        <f t="shared" si="5"/>
        <v>30680</v>
      </c>
      <c r="I59" s="17">
        <f t="shared" si="9"/>
        <v>1300</v>
      </c>
      <c r="J59" s="17"/>
      <c r="K59" s="17"/>
      <c r="L59" s="17"/>
      <c r="M59" s="17"/>
      <c r="N59" s="17">
        <f t="shared" si="10"/>
        <v>1300</v>
      </c>
      <c r="O59" s="17">
        <f t="shared" ref="O59:O60" si="14">H59-N59</f>
        <v>29380</v>
      </c>
      <c r="P59" s="17"/>
      <c r="Q59" s="18"/>
      <c r="R59" s="18"/>
    </row>
    <row r="60" spans="1:18" ht="90" x14ac:dyDescent="0.25">
      <c r="A60" s="12">
        <v>42923</v>
      </c>
      <c r="B60" s="19">
        <v>7964</v>
      </c>
      <c r="C60" s="14" t="s">
        <v>47</v>
      </c>
      <c r="D60" s="14" t="s">
        <v>112</v>
      </c>
      <c r="E60" s="15">
        <f>13389.8+25519.64-3827.95</f>
        <v>35081.490000000005</v>
      </c>
      <c r="F60" s="15">
        <v>6314.7</v>
      </c>
      <c r="G60" s="16"/>
      <c r="H60" s="17">
        <v>41396.25</v>
      </c>
      <c r="I60" s="17">
        <f t="shared" si="9"/>
        <v>1754.0745000000004</v>
      </c>
      <c r="J60" s="17"/>
      <c r="K60" s="17"/>
      <c r="L60" s="17"/>
      <c r="M60" s="17"/>
      <c r="N60" s="17">
        <f t="shared" si="10"/>
        <v>1754.0745000000004</v>
      </c>
      <c r="O60" s="17">
        <f t="shared" si="14"/>
        <v>39642.175499999998</v>
      </c>
      <c r="P60" s="17"/>
      <c r="Q60" s="18"/>
      <c r="R60" s="18"/>
    </row>
    <row r="61" spans="1:18" ht="15" x14ac:dyDescent="0.25">
      <c r="A61" s="12">
        <v>42923</v>
      </c>
      <c r="B61" s="19">
        <v>7965</v>
      </c>
      <c r="C61" s="14" t="s">
        <v>27</v>
      </c>
      <c r="D61" s="14" t="s">
        <v>27</v>
      </c>
      <c r="E61" s="15"/>
      <c r="F61" s="15"/>
      <c r="G61" s="16"/>
      <c r="H61" s="17"/>
      <c r="I61" s="17"/>
      <c r="J61" s="17"/>
      <c r="K61" s="17"/>
      <c r="L61" s="17"/>
      <c r="M61" s="17"/>
      <c r="N61" s="17"/>
      <c r="O61" s="17"/>
      <c r="P61" s="17"/>
      <c r="Q61" s="18"/>
      <c r="R61" s="18"/>
    </row>
    <row r="62" spans="1:18" ht="51.75" x14ac:dyDescent="0.25">
      <c r="A62" s="12">
        <v>42923</v>
      </c>
      <c r="B62" s="19">
        <v>7966</v>
      </c>
      <c r="C62" s="14" t="s">
        <v>113</v>
      </c>
      <c r="D62" s="14" t="s">
        <v>114</v>
      </c>
      <c r="E62" s="15">
        <v>41500</v>
      </c>
      <c r="F62" s="15"/>
      <c r="G62" s="16"/>
      <c r="H62" s="17">
        <f t="shared" ref="H62:H65" si="15">E62+F62+G62</f>
        <v>41500</v>
      </c>
      <c r="I62" s="17"/>
      <c r="J62" s="17"/>
      <c r="K62" s="17"/>
      <c r="L62" s="17"/>
      <c r="M62" s="17"/>
      <c r="N62" s="17"/>
      <c r="O62" s="17">
        <f t="shared" ref="O62:O65" si="16">H62-N62</f>
        <v>41500</v>
      </c>
      <c r="P62" s="17"/>
      <c r="Q62" s="18"/>
      <c r="R62" s="18"/>
    </row>
    <row r="63" spans="1:18" ht="90" x14ac:dyDescent="0.25">
      <c r="A63" s="12">
        <v>42923</v>
      </c>
      <c r="B63" s="19"/>
      <c r="C63" s="14" t="s">
        <v>87</v>
      </c>
      <c r="D63" s="14" t="s">
        <v>115</v>
      </c>
      <c r="E63" s="15">
        <v>208751.76</v>
      </c>
      <c r="F63" s="15"/>
      <c r="G63" s="16"/>
      <c r="H63" s="17">
        <f t="shared" si="15"/>
        <v>208751.76</v>
      </c>
      <c r="I63" s="17"/>
      <c r="J63" s="17"/>
      <c r="K63" s="17"/>
      <c r="L63" s="17"/>
      <c r="M63" s="17"/>
      <c r="N63" s="17"/>
      <c r="O63" s="17">
        <f t="shared" si="16"/>
        <v>208751.76</v>
      </c>
      <c r="P63" s="17"/>
      <c r="Q63" s="18"/>
      <c r="R63" s="18"/>
    </row>
    <row r="64" spans="1:18" ht="90" x14ac:dyDescent="0.25">
      <c r="A64" s="12">
        <v>42923</v>
      </c>
      <c r="B64" s="19"/>
      <c r="C64" s="14" t="s">
        <v>87</v>
      </c>
      <c r="D64" s="14" t="s">
        <v>116</v>
      </c>
      <c r="E64" s="15">
        <v>64980</v>
      </c>
      <c r="F64" s="15"/>
      <c r="G64" s="16"/>
      <c r="H64" s="17">
        <f t="shared" si="15"/>
        <v>64980</v>
      </c>
      <c r="I64" s="17"/>
      <c r="J64" s="17"/>
      <c r="K64" s="17"/>
      <c r="L64" s="17"/>
      <c r="M64" s="17"/>
      <c r="N64" s="17"/>
      <c r="O64" s="17">
        <f t="shared" si="16"/>
        <v>64980</v>
      </c>
      <c r="P64" s="17"/>
      <c r="Q64" s="18"/>
      <c r="R64" s="18"/>
    </row>
    <row r="65" spans="1:18" ht="64.5" x14ac:dyDescent="0.25">
      <c r="A65" s="12">
        <v>42926</v>
      </c>
      <c r="B65" s="19" t="s">
        <v>28</v>
      </c>
      <c r="C65" s="14" t="s">
        <v>117</v>
      </c>
      <c r="D65" s="14" t="s">
        <v>118</v>
      </c>
      <c r="E65" s="15">
        <v>32728.16</v>
      </c>
      <c r="F65" s="15"/>
      <c r="G65" s="16"/>
      <c r="H65" s="17">
        <f t="shared" si="15"/>
        <v>32728.16</v>
      </c>
      <c r="I65" s="17"/>
      <c r="J65" s="17"/>
      <c r="K65" s="17"/>
      <c r="L65" s="17"/>
      <c r="M65" s="17"/>
      <c r="N65" s="17"/>
      <c r="O65" s="17">
        <f t="shared" si="16"/>
        <v>32728.16</v>
      </c>
      <c r="P65" s="17"/>
      <c r="Q65" s="18"/>
      <c r="R65" s="18"/>
    </row>
    <row r="66" spans="1:18" ht="77.25" x14ac:dyDescent="0.25">
      <c r="A66" s="12">
        <v>42927</v>
      </c>
      <c r="B66" s="19" t="s">
        <v>28</v>
      </c>
      <c r="C66" s="14" t="s">
        <v>29</v>
      </c>
      <c r="D66" s="14" t="s">
        <v>119</v>
      </c>
      <c r="E66" s="15">
        <v>2000</v>
      </c>
      <c r="F66" s="15"/>
      <c r="G66" s="16"/>
      <c r="H66" s="17">
        <f t="shared" si="5"/>
        <v>2000</v>
      </c>
      <c r="I66" s="17"/>
      <c r="J66" s="17"/>
      <c r="K66" s="17"/>
      <c r="L66" s="17"/>
      <c r="M66" s="17"/>
      <c r="N66" s="17"/>
      <c r="O66" s="17">
        <f t="shared" si="8"/>
        <v>2000</v>
      </c>
      <c r="P66" s="17"/>
      <c r="Q66" s="18"/>
      <c r="R66" s="18"/>
    </row>
    <row r="67" spans="1:18" ht="51.75" x14ac:dyDescent="0.25">
      <c r="A67" s="12">
        <v>42927</v>
      </c>
      <c r="B67" s="19" t="s">
        <v>28</v>
      </c>
      <c r="C67" s="14" t="s">
        <v>29</v>
      </c>
      <c r="D67" s="14" t="s">
        <v>120</v>
      </c>
      <c r="E67" s="15">
        <v>1782.27</v>
      </c>
      <c r="F67" s="15"/>
      <c r="G67" s="16"/>
      <c r="H67" s="17">
        <f t="shared" si="5"/>
        <v>1782.27</v>
      </c>
      <c r="I67" s="17"/>
      <c r="J67" s="17"/>
      <c r="K67" s="17"/>
      <c r="L67" s="17"/>
      <c r="M67" s="17"/>
      <c r="N67" s="17"/>
      <c r="O67" s="17">
        <f t="shared" si="8"/>
        <v>1782.27</v>
      </c>
      <c r="P67" s="17"/>
      <c r="Q67" s="18"/>
      <c r="R67" s="18"/>
    </row>
    <row r="68" spans="1:18" ht="90" x14ac:dyDescent="0.25">
      <c r="A68" s="12">
        <v>42928</v>
      </c>
      <c r="B68" s="19">
        <v>7967</v>
      </c>
      <c r="C68" s="14" t="s">
        <v>121</v>
      </c>
      <c r="D68" s="14" t="s">
        <v>122</v>
      </c>
      <c r="E68" s="15">
        <f>39313.43*47.5249-546.97*47.5249</f>
        <v>1842372.1348540003</v>
      </c>
      <c r="F68" s="15"/>
      <c r="G68" s="16">
        <v>294781.96999999997</v>
      </c>
      <c r="H68" s="17">
        <f t="shared" si="5"/>
        <v>2137154.1048540003</v>
      </c>
      <c r="I68" s="17">
        <f t="shared" si="6"/>
        <v>92118.606742700023</v>
      </c>
      <c r="J68" s="17"/>
      <c r="K68" s="17"/>
      <c r="L68" s="17"/>
      <c r="M68" s="17"/>
      <c r="N68" s="17">
        <f t="shared" si="7"/>
        <v>92118.606742700023</v>
      </c>
      <c r="O68" s="17">
        <v>2045035.51</v>
      </c>
      <c r="P68" s="17"/>
      <c r="Q68" s="18"/>
      <c r="R68" s="18"/>
    </row>
    <row r="69" spans="1:18" ht="39" x14ac:dyDescent="0.25">
      <c r="A69" s="12">
        <v>42928</v>
      </c>
      <c r="B69" s="19" t="s">
        <v>28</v>
      </c>
      <c r="C69" s="14" t="s">
        <v>29</v>
      </c>
      <c r="D69" s="14" t="s">
        <v>123</v>
      </c>
      <c r="E69" s="15">
        <v>2970.44</v>
      </c>
      <c r="F69" s="15"/>
      <c r="G69" s="16"/>
      <c r="H69" s="17">
        <f t="shared" si="5"/>
        <v>2970.44</v>
      </c>
      <c r="I69" s="17"/>
      <c r="J69" s="17"/>
      <c r="K69" s="17"/>
      <c r="L69" s="17"/>
      <c r="M69" s="17"/>
      <c r="N69" s="17"/>
      <c r="O69" s="17">
        <f t="shared" ref="O69" si="17">H69-N69</f>
        <v>2970.44</v>
      </c>
      <c r="P69" s="17"/>
      <c r="Q69" s="18"/>
      <c r="R69" s="18"/>
    </row>
    <row r="70" spans="1:18" ht="51.75" x14ac:dyDescent="0.25">
      <c r="A70" s="12">
        <v>42928</v>
      </c>
      <c r="B70" s="19" t="s">
        <v>28</v>
      </c>
      <c r="C70" s="14" t="s">
        <v>29</v>
      </c>
      <c r="D70" s="14" t="s">
        <v>124</v>
      </c>
      <c r="E70" s="15">
        <v>4935.75</v>
      </c>
      <c r="F70" s="15"/>
      <c r="G70" s="16"/>
      <c r="H70" s="17">
        <f t="shared" si="5"/>
        <v>4935.75</v>
      </c>
      <c r="I70" s="17"/>
      <c r="J70" s="17"/>
      <c r="K70" s="17"/>
      <c r="L70" s="17"/>
      <c r="M70" s="17"/>
      <c r="N70" s="17"/>
      <c r="O70" s="17">
        <f t="shared" si="8"/>
        <v>4935.75</v>
      </c>
      <c r="P70" s="17"/>
      <c r="Q70" s="18"/>
      <c r="R70" s="18"/>
    </row>
    <row r="71" spans="1:18" ht="15" x14ac:dyDescent="0.25">
      <c r="A71" s="12">
        <v>42929</v>
      </c>
      <c r="B71" s="19">
        <v>7968</v>
      </c>
      <c r="C71" s="14" t="s">
        <v>27</v>
      </c>
      <c r="D71" s="14" t="s">
        <v>27</v>
      </c>
      <c r="E71" s="15"/>
      <c r="F71" s="15"/>
      <c r="G71" s="16"/>
      <c r="H71" s="17"/>
      <c r="I71" s="17"/>
      <c r="J71" s="17"/>
      <c r="K71" s="17"/>
      <c r="L71" s="17"/>
      <c r="M71" s="17"/>
      <c r="N71" s="17"/>
      <c r="O71" s="17"/>
      <c r="P71" s="17"/>
      <c r="Q71" s="18"/>
      <c r="R71" s="18"/>
    </row>
    <row r="72" spans="1:18" ht="64.5" x14ac:dyDescent="0.25">
      <c r="A72" s="12">
        <v>42929</v>
      </c>
      <c r="B72" s="19">
        <v>7969</v>
      </c>
      <c r="C72" s="14" t="s">
        <v>125</v>
      </c>
      <c r="D72" s="14" t="s">
        <v>126</v>
      </c>
      <c r="E72" s="15">
        <v>415882.55</v>
      </c>
      <c r="F72" s="15">
        <v>74858.850000000006</v>
      </c>
      <c r="G72" s="16">
        <f>7598.01+37990.14</f>
        <v>45588.15</v>
      </c>
      <c r="H72" s="17">
        <f t="shared" ref="H72:H78" si="18">E72+F72+G72</f>
        <v>536329.55000000005</v>
      </c>
      <c r="I72" s="17">
        <f t="shared" ref="I72:I78" si="19">E72*5%</f>
        <v>20794.127500000002</v>
      </c>
      <c r="J72" s="17"/>
      <c r="K72" s="17"/>
      <c r="L72" s="17"/>
      <c r="M72" s="17"/>
      <c r="N72" s="17">
        <f t="shared" ref="N72:N78" si="20">I72+J72+K72+L72+M72</f>
        <v>20794.127500000002</v>
      </c>
      <c r="O72" s="17">
        <f t="shared" ref="O72:O78" si="21">H72-N72</f>
        <v>515535.42250000004</v>
      </c>
      <c r="P72" s="17"/>
      <c r="Q72" s="18"/>
      <c r="R72" s="18"/>
    </row>
    <row r="73" spans="1:18" ht="77.25" x14ac:dyDescent="0.25">
      <c r="A73" s="12">
        <v>42929</v>
      </c>
      <c r="B73" s="19">
        <v>7970</v>
      </c>
      <c r="C73" s="14" t="s">
        <v>108</v>
      </c>
      <c r="D73" s="14" t="s">
        <v>127</v>
      </c>
      <c r="E73" s="15">
        <v>27759.73</v>
      </c>
      <c r="F73" s="15">
        <f t="shared" ref="F73:F75" si="22">E73*18%</f>
        <v>4996.7514000000001</v>
      </c>
      <c r="G73" s="16"/>
      <c r="H73" s="17">
        <f t="shared" si="18"/>
        <v>32756.481400000001</v>
      </c>
      <c r="I73" s="17">
        <f t="shared" si="19"/>
        <v>1387.9865</v>
      </c>
      <c r="J73" s="17"/>
      <c r="K73" s="17"/>
      <c r="L73" s="17"/>
      <c r="M73" s="17"/>
      <c r="N73" s="17">
        <f t="shared" si="20"/>
        <v>1387.9865</v>
      </c>
      <c r="O73" s="17">
        <f t="shared" si="21"/>
        <v>31368.494900000002</v>
      </c>
      <c r="P73" s="17"/>
      <c r="Q73" s="18"/>
      <c r="R73" s="18"/>
    </row>
    <row r="74" spans="1:18" ht="64.5" x14ac:dyDescent="0.25">
      <c r="A74" s="12">
        <v>42929</v>
      </c>
      <c r="B74" s="19">
        <v>7971</v>
      </c>
      <c r="C74" s="14" t="s">
        <v>125</v>
      </c>
      <c r="D74" s="14" t="s">
        <v>128</v>
      </c>
      <c r="E74" s="15">
        <v>17220</v>
      </c>
      <c r="F74" s="15">
        <f t="shared" si="22"/>
        <v>3099.6</v>
      </c>
      <c r="G74" s="16">
        <f>344.4+1722</f>
        <v>2066.4</v>
      </c>
      <c r="H74" s="17">
        <f t="shared" si="18"/>
        <v>22386</v>
      </c>
      <c r="I74" s="17">
        <f t="shared" si="19"/>
        <v>861</v>
      </c>
      <c r="J74" s="17"/>
      <c r="K74" s="17"/>
      <c r="L74" s="17"/>
      <c r="M74" s="17"/>
      <c r="N74" s="17">
        <f t="shared" si="20"/>
        <v>861</v>
      </c>
      <c r="O74" s="17">
        <f t="shared" si="21"/>
        <v>21525</v>
      </c>
      <c r="P74" s="17"/>
      <c r="Q74" s="18"/>
      <c r="R74" s="18"/>
    </row>
    <row r="75" spans="1:18" ht="64.5" x14ac:dyDescent="0.25">
      <c r="A75" s="12">
        <v>42929</v>
      </c>
      <c r="B75" s="19">
        <v>7972</v>
      </c>
      <c r="C75" s="14" t="s">
        <v>129</v>
      </c>
      <c r="D75" s="14" t="s">
        <v>130</v>
      </c>
      <c r="E75" s="15">
        <v>15470.14</v>
      </c>
      <c r="F75" s="15">
        <f t="shared" si="22"/>
        <v>2784.6251999999999</v>
      </c>
      <c r="G75" s="16"/>
      <c r="H75" s="17">
        <f t="shared" si="18"/>
        <v>18254.765199999998</v>
      </c>
      <c r="I75" s="17">
        <f t="shared" si="19"/>
        <v>773.50700000000006</v>
      </c>
      <c r="J75" s="17"/>
      <c r="K75" s="17"/>
      <c r="L75" s="17"/>
      <c r="M75" s="17"/>
      <c r="N75" s="17">
        <f t="shared" si="20"/>
        <v>773.50700000000006</v>
      </c>
      <c r="O75" s="17">
        <f t="shared" si="21"/>
        <v>17481.258199999997</v>
      </c>
      <c r="P75" s="17"/>
      <c r="Q75" s="18"/>
      <c r="R75" s="18"/>
    </row>
    <row r="76" spans="1:18" ht="77.25" x14ac:dyDescent="0.25">
      <c r="A76" s="12">
        <v>42929</v>
      </c>
      <c r="B76" s="19">
        <v>7973</v>
      </c>
      <c r="C76" s="14" t="s">
        <v>131</v>
      </c>
      <c r="D76" s="14" t="s">
        <v>132</v>
      </c>
      <c r="E76" s="15">
        <f>4530+7.94</f>
        <v>4537.9399999999996</v>
      </c>
      <c r="F76" s="15">
        <v>815.4</v>
      </c>
      <c r="G76" s="16">
        <f>453+18.6</f>
        <v>471.6</v>
      </c>
      <c r="H76" s="17">
        <f t="shared" si="18"/>
        <v>5824.94</v>
      </c>
      <c r="I76" s="17">
        <f t="shared" si="19"/>
        <v>226.89699999999999</v>
      </c>
      <c r="J76" s="17"/>
      <c r="K76" s="17"/>
      <c r="L76" s="17"/>
      <c r="M76" s="17"/>
      <c r="N76" s="17">
        <f t="shared" si="20"/>
        <v>226.89699999999999</v>
      </c>
      <c r="O76" s="17">
        <f t="shared" si="21"/>
        <v>5598.0429999999997</v>
      </c>
      <c r="P76" s="17"/>
      <c r="Q76" s="18"/>
      <c r="R76" s="18"/>
    </row>
    <row r="77" spans="1:18" ht="77.25" x14ac:dyDescent="0.25">
      <c r="A77" s="12">
        <v>42929</v>
      </c>
      <c r="B77" s="19">
        <v>7974</v>
      </c>
      <c r="C77" s="14" t="s">
        <v>133</v>
      </c>
      <c r="D77" s="14" t="s">
        <v>134</v>
      </c>
      <c r="E77" s="15">
        <v>59880</v>
      </c>
      <c r="F77" s="15">
        <f t="shared" ref="F77:F78" si="23">E77*18%</f>
        <v>10778.4</v>
      </c>
      <c r="G77" s="16"/>
      <c r="H77" s="17">
        <f t="shared" si="18"/>
        <v>70658.399999999994</v>
      </c>
      <c r="I77" s="17">
        <f t="shared" si="19"/>
        <v>2994</v>
      </c>
      <c r="J77" s="17"/>
      <c r="K77" s="17"/>
      <c r="L77" s="17"/>
      <c r="M77" s="17"/>
      <c r="N77" s="17">
        <f t="shared" si="20"/>
        <v>2994</v>
      </c>
      <c r="O77" s="17">
        <f t="shared" si="21"/>
        <v>67664.399999999994</v>
      </c>
      <c r="P77" s="17"/>
      <c r="Q77" s="18"/>
      <c r="R77" s="18"/>
    </row>
    <row r="78" spans="1:18" ht="77.25" x14ac:dyDescent="0.25">
      <c r="A78" s="12">
        <v>42929</v>
      </c>
      <c r="B78" s="19">
        <v>7975</v>
      </c>
      <c r="C78" s="14" t="s">
        <v>135</v>
      </c>
      <c r="D78" s="14" t="s">
        <v>136</v>
      </c>
      <c r="E78" s="15">
        <v>34500</v>
      </c>
      <c r="F78" s="15">
        <f t="shared" si="23"/>
        <v>6210</v>
      </c>
      <c r="G78" s="16"/>
      <c r="H78" s="17">
        <f t="shared" si="18"/>
        <v>40710</v>
      </c>
      <c r="I78" s="17">
        <f t="shared" si="19"/>
        <v>1725</v>
      </c>
      <c r="J78" s="17"/>
      <c r="K78" s="17"/>
      <c r="L78" s="17"/>
      <c r="M78" s="17">
        <f>F78</f>
        <v>6210</v>
      </c>
      <c r="N78" s="17">
        <f t="shared" si="20"/>
        <v>7935</v>
      </c>
      <c r="O78" s="17">
        <f t="shared" si="21"/>
        <v>32775</v>
      </c>
      <c r="P78" s="17"/>
      <c r="Q78" s="18"/>
      <c r="R78" s="18"/>
    </row>
    <row r="79" spans="1:18" ht="102.75" x14ac:dyDescent="0.25">
      <c r="A79" s="12">
        <v>42930</v>
      </c>
      <c r="B79" s="19">
        <v>7976</v>
      </c>
      <c r="C79" s="14" t="s">
        <v>137</v>
      </c>
      <c r="D79" s="14" t="s">
        <v>138</v>
      </c>
      <c r="E79" s="15">
        <v>43221.67</v>
      </c>
      <c r="F79" s="15"/>
      <c r="G79" s="16"/>
      <c r="H79" s="17">
        <f t="shared" si="5"/>
        <v>43221.67</v>
      </c>
      <c r="I79" s="17"/>
      <c r="J79" s="17"/>
      <c r="K79" s="17"/>
      <c r="L79" s="17"/>
      <c r="M79" s="17"/>
      <c r="N79" s="17"/>
      <c r="O79" s="17">
        <f t="shared" si="8"/>
        <v>43221.67</v>
      </c>
      <c r="P79" s="17"/>
      <c r="Q79" s="18"/>
      <c r="R79" s="18"/>
    </row>
    <row r="80" spans="1:18" ht="51.75" x14ac:dyDescent="0.25">
      <c r="A80" s="12">
        <v>42930</v>
      </c>
      <c r="B80" s="19">
        <v>7977</v>
      </c>
      <c r="C80" s="14" t="s">
        <v>139</v>
      </c>
      <c r="D80" s="14" t="s">
        <v>140</v>
      </c>
      <c r="E80" s="15">
        <v>100026.39</v>
      </c>
      <c r="F80" s="15">
        <f t="shared" si="4"/>
        <v>18004.750199999999</v>
      </c>
      <c r="G80" s="16">
        <v>12003.17</v>
      </c>
      <c r="H80" s="17">
        <f t="shared" si="5"/>
        <v>130034.31019999999</v>
      </c>
      <c r="I80" s="17">
        <f t="shared" si="6"/>
        <v>5001.3195000000005</v>
      </c>
      <c r="J80" s="17"/>
      <c r="K80" s="17"/>
      <c r="L80" s="17"/>
      <c r="M80" s="17"/>
      <c r="N80" s="17">
        <f t="shared" si="7"/>
        <v>5001.3195000000005</v>
      </c>
      <c r="O80" s="17">
        <f t="shared" si="8"/>
        <v>125032.99069999999</v>
      </c>
      <c r="P80" s="17"/>
      <c r="Q80" s="18"/>
      <c r="R80" s="18"/>
    </row>
    <row r="81" spans="1:18" ht="77.25" x14ac:dyDescent="0.25">
      <c r="A81" s="12">
        <v>42930</v>
      </c>
      <c r="B81" s="19">
        <v>7978</v>
      </c>
      <c r="C81" s="14" t="s">
        <v>89</v>
      </c>
      <c r="D81" s="14" t="s">
        <v>141</v>
      </c>
      <c r="E81" s="15">
        <v>129030</v>
      </c>
      <c r="F81" s="15">
        <f t="shared" si="4"/>
        <v>23225.399999999998</v>
      </c>
      <c r="G81" s="16"/>
      <c r="H81" s="17">
        <f t="shared" si="5"/>
        <v>152255.4</v>
      </c>
      <c r="I81" s="17">
        <f t="shared" si="6"/>
        <v>6451.5</v>
      </c>
      <c r="J81" s="17"/>
      <c r="K81" s="17"/>
      <c r="L81" s="17"/>
      <c r="M81" s="17"/>
      <c r="N81" s="17">
        <f t="shared" si="7"/>
        <v>6451.5</v>
      </c>
      <c r="O81" s="17">
        <f t="shared" si="8"/>
        <v>145803.9</v>
      </c>
      <c r="P81" s="17"/>
      <c r="Q81" s="18"/>
      <c r="R81" s="18"/>
    </row>
    <row r="82" spans="1:18" ht="64.5" x14ac:dyDescent="0.25">
      <c r="A82" s="12">
        <v>42930</v>
      </c>
      <c r="B82" s="19">
        <v>7979</v>
      </c>
      <c r="C82" s="14" t="s">
        <v>142</v>
      </c>
      <c r="D82" s="14" t="s">
        <v>143</v>
      </c>
      <c r="E82" s="15">
        <v>4190</v>
      </c>
      <c r="F82" s="15">
        <f t="shared" si="4"/>
        <v>754.19999999999993</v>
      </c>
      <c r="G82" s="16"/>
      <c r="H82" s="17">
        <f t="shared" si="5"/>
        <v>4944.2</v>
      </c>
      <c r="I82" s="17">
        <f t="shared" si="6"/>
        <v>209.5</v>
      </c>
      <c r="J82" s="17"/>
      <c r="K82" s="17"/>
      <c r="L82" s="17"/>
      <c r="M82" s="17"/>
      <c r="N82" s="17">
        <f t="shared" si="7"/>
        <v>209.5</v>
      </c>
      <c r="O82" s="17">
        <f t="shared" si="8"/>
        <v>4734.7</v>
      </c>
      <c r="P82" s="17"/>
      <c r="Q82" s="18"/>
      <c r="R82" s="18"/>
    </row>
    <row r="83" spans="1:18" ht="64.5" x14ac:dyDescent="0.25">
      <c r="A83" s="12">
        <v>42930</v>
      </c>
      <c r="B83" s="19">
        <v>7980</v>
      </c>
      <c r="C83" s="14" t="s">
        <v>144</v>
      </c>
      <c r="D83" s="14" t="s">
        <v>145</v>
      </c>
      <c r="E83" s="15">
        <v>5960</v>
      </c>
      <c r="F83" s="15">
        <f t="shared" si="4"/>
        <v>1072.8</v>
      </c>
      <c r="G83" s="16"/>
      <c r="H83" s="17">
        <f t="shared" si="5"/>
        <v>7032.8</v>
      </c>
      <c r="I83" s="17">
        <f t="shared" si="6"/>
        <v>298</v>
      </c>
      <c r="J83" s="17"/>
      <c r="K83" s="17"/>
      <c r="L83" s="17"/>
      <c r="M83" s="17"/>
      <c r="N83" s="17">
        <f t="shared" si="7"/>
        <v>298</v>
      </c>
      <c r="O83" s="17">
        <f t="shared" si="8"/>
        <v>6734.8</v>
      </c>
      <c r="P83" s="17"/>
      <c r="Q83" s="18"/>
      <c r="R83" s="18"/>
    </row>
    <row r="84" spans="1:18" ht="64.5" x14ac:dyDescent="0.25">
      <c r="A84" s="12">
        <v>42930</v>
      </c>
      <c r="B84" s="19">
        <v>7981</v>
      </c>
      <c r="C84" s="14" t="s">
        <v>146</v>
      </c>
      <c r="D84" s="14" t="s">
        <v>147</v>
      </c>
      <c r="E84" s="15">
        <v>50000</v>
      </c>
      <c r="F84" s="15"/>
      <c r="G84" s="16"/>
      <c r="H84" s="17">
        <f t="shared" si="5"/>
        <v>50000</v>
      </c>
      <c r="I84" s="17"/>
      <c r="J84" s="17"/>
      <c r="K84" s="17"/>
      <c r="L84" s="17"/>
      <c r="M84" s="17"/>
      <c r="N84" s="17"/>
      <c r="O84" s="17">
        <f t="shared" si="8"/>
        <v>50000</v>
      </c>
      <c r="P84" s="17"/>
      <c r="Q84" s="18"/>
      <c r="R84" s="18"/>
    </row>
    <row r="85" spans="1:18" ht="115.5" x14ac:dyDescent="0.25">
      <c r="A85" s="12">
        <v>42930</v>
      </c>
      <c r="B85" s="19">
        <v>7982</v>
      </c>
      <c r="C85" s="14" t="s">
        <v>148</v>
      </c>
      <c r="D85" s="14" t="s">
        <v>149</v>
      </c>
      <c r="E85" s="15">
        <f>11400+27000</f>
        <v>38400</v>
      </c>
      <c r="F85" s="15"/>
      <c r="G85" s="16"/>
      <c r="H85" s="17">
        <f t="shared" si="5"/>
        <v>38400</v>
      </c>
      <c r="I85" s="17">
        <f t="shared" si="6"/>
        <v>1920</v>
      </c>
      <c r="J85" s="17"/>
      <c r="K85" s="17"/>
      <c r="L85" s="17"/>
      <c r="M85" s="17"/>
      <c r="N85" s="17">
        <f t="shared" si="7"/>
        <v>1920</v>
      </c>
      <c r="O85" s="17">
        <f t="shared" si="8"/>
        <v>36480</v>
      </c>
      <c r="P85" s="17"/>
      <c r="Q85" s="18"/>
      <c r="R85" s="18"/>
    </row>
    <row r="86" spans="1:18" ht="26.25" x14ac:dyDescent="0.25">
      <c r="A86" s="12">
        <v>42930</v>
      </c>
      <c r="B86" s="19" t="s">
        <v>28</v>
      </c>
      <c r="C86" s="14" t="s">
        <v>150</v>
      </c>
      <c r="D86" s="14" t="s">
        <v>151</v>
      </c>
      <c r="E86" s="15">
        <v>3570869.58</v>
      </c>
      <c r="F86" s="15"/>
      <c r="G86" s="16"/>
      <c r="H86" s="17">
        <f t="shared" si="5"/>
        <v>3570869.58</v>
      </c>
      <c r="I86" s="17"/>
      <c r="J86" s="17"/>
      <c r="K86" s="17"/>
      <c r="L86" s="17"/>
      <c r="M86" s="17"/>
      <c r="N86" s="17"/>
      <c r="O86" s="17">
        <f t="shared" si="8"/>
        <v>3570869.58</v>
      </c>
      <c r="P86" s="17"/>
      <c r="Q86" s="18"/>
      <c r="R86" s="18"/>
    </row>
    <row r="87" spans="1:18" ht="15" x14ac:dyDescent="0.25">
      <c r="A87" s="12">
        <v>42930</v>
      </c>
      <c r="B87" s="19" t="s">
        <v>28</v>
      </c>
      <c r="C87" s="14" t="s">
        <v>152</v>
      </c>
      <c r="D87" s="14" t="s">
        <v>153</v>
      </c>
      <c r="E87" s="15">
        <v>818275</v>
      </c>
      <c r="F87" s="15"/>
      <c r="G87" s="16"/>
      <c r="H87" s="17">
        <f t="shared" si="5"/>
        <v>818275</v>
      </c>
      <c r="I87" s="17"/>
      <c r="J87" s="17"/>
      <c r="K87" s="17"/>
      <c r="L87" s="17"/>
      <c r="M87" s="17"/>
      <c r="N87" s="17"/>
      <c r="O87" s="17">
        <f t="shared" si="8"/>
        <v>818275</v>
      </c>
      <c r="P87" s="17"/>
      <c r="Q87" s="18"/>
      <c r="R87" s="18"/>
    </row>
    <row r="88" spans="1:18" ht="51.75" x14ac:dyDescent="0.25">
      <c r="A88" s="12">
        <v>42930</v>
      </c>
      <c r="B88" s="19" t="s">
        <v>28</v>
      </c>
      <c r="C88" s="14" t="s">
        <v>29</v>
      </c>
      <c r="D88" s="14" t="s">
        <v>154</v>
      </c>
      <c r="E88" s="15">
        <v>7010.25</v>
      </c>
      <c r="F88" s="15"/>
      <c r="G88" s="16"/>
      <c r="H88" s="17">
        <f t="shared" si="5"/>
        <v>7010.25</v>
      </c>
      <c r="I88" s="17"/>
      <c r="J88" s="17"/>
      <c r="K88" s="17"/>
      <c r="L88" s="17"/>
      <c r="M88" s="17"/>
      <c r="N88" s="17"/>
      <c r="O88" s="17">
        <f t="shared" si="8"/>
        <v>7010.25</v>
      </c>
      <c r="P88" s="17"/>
      <c r="Q88" s="18"/>
      <c r="R88" s="18"/>
    </row>
    <row r="89" spans="1:18" ht="39" x14ac:dyDescent="0.25">
      <c r="A89" s="12">
        <v>42930</v>
      </c>
      <c r="B89" s="19" t="s">
        <v>28</v>
      </c>
      <c r="C89" s="14" t="s">
        <v>29</v>
      </c>
      <c r="D89" s="14" t="s">
        <v>155</v>
      </c>
      <c r="E89" s="15">
        <v>5940.88</v>
      </c>
      <c r="F89" s="15"/>
      <c r="G89" s="16"/>
      <c r="H89" s="17">
        <f t="shared" si="5"/>
        <v>5940.88</v>
      </c>
      <c r="I89" s="17"/>
      <c r="J89" s="17"/>
      <c r="K89" s="17"/>
      <c r="L89" s="17"/>
      <c r="M89" s="17"/>
      <c r="N89" s="17"/>
      <c r="O89" s="17">
        <f t="shared" si="8"/>
        <v>5940.88</v>
      </c>
      <c r="P89" s="17"/>
      <c r="Q89" s="18"/>
      <c r="R89" s="18"/>
    </row>
    <row r="90" spans="1:18" ht="77.25" x14ac:dyDescent="0.25">
      <c r="A90" s="12">
        <v>42930</v>
      </c>
      <c r="B90" s="19" t="s">
        <v>28</v>
      </c>
      <c r="C90" s="14" t="s">
        <v>29</v>
      </c>
      <c r="D90" s="14" t="s">
        <v>156</v>
      </c>
      <c r="E90" s="15">
        <v>500</v>
      </c>
      <c r="F90" s="15"/>
      <c r="G90" s="16"/>
      <c r="H90" s="17">
        <f t="shared" si="5"/>
        <v>500</v>
      </c>
      <c r="I90" s="17"/>
      <c r="J90" s="17"/>
      <c r="K90" s="17"/>
      <c r="L90" s="17"/>
      <c r="M90" s="17"/>
      <c r="N90" s="17"/>
      <c r="O90" s="17">
        <f t="shared" si="8"/>
        <v>500</v>
      </c>
      <c r="P90" s="17"/>
      <c r="Q90" s="18"/>
      <c r="R90" s="18"/>
    </row>
    <row r="91" spans="1:18" ht="64.5" x14ac:dyDescent="0.25">
      <c r="A91" s="12">
        <v>42930</v>
      </c>
      <c r="B91" s="19" t="s">
        <v>28</v>
      </c>
      <c r="C91" s="14" t="s">
        <v>29</v>
      </c>
      <c r="D91" s="14" t="s">
        <v>157</v>
      </c>
      <c r="E91" s="15">
        <v>2019.9</v>
      </c>
      <c r="F91" s="15"/>
      <c r="G91" s="16"/>
      <c r="H91" s="17">
        <f t="shared" si="5"/>
        <v>2019.9</v>
      </c>
      <c r="I91" s="17"/>
      <c r="J91" s="17"/>
      <c r="K91" s="17"/>
      <c r="L91" s="17"/>
      <c r="M91" s="17"/>
      <c r="N91" s="17"/>
      <c r="O91" s="17">
        <f t="shared" si="8"/>
        <v>2019.9</v>
      </c>
      <c r="P91" s="17"/>
      <c r="Q91" s="18"/>
      <c r="R91" s="18"/>
    </row>
    <row r="92" spans="1:18" ht="64.5" x14ac:dyDescent="0.25">
      <c r="A92" s="12">
        <v>42930</v>
      </c>
      <c r="B92" s="19" t="s">
        <v>28</v>
      </c>
      <c r="C92" s="14" t="s">
        <v>29</v>
      </c>
      <c r="D92" s="14" t="s">
        <v>158</v>
      </c>
      <c r="E92" s="15">
        <v>1425.81</v>
      </c>
      <c r="F92" s="15"/>
      <c r="G92" s="16"/>
      <c r="H92" s="17">
        <f t="shared" si="5"/>
        <v>1425.81</v>
      </c>
      <c r="I92" s="17"/>
      <c r="J92" s="17"/>
      <c r="K92" s="17"/>
      <c r="L92" s="17"/>
      <c r="M92" s="17"/>
      <c r="N92" s="17"/>
      <c r="O92" s="17">
        <f t="shared" si="8"/>
        <v>1425.81</v>
      </c>
      <c r="P92" s="17"/>
      <c r="Q92" s="18"/>
      <c r="R92" s="18"/>
    </row>
    <row r="93" spans="1:18" ht="51.75" x14ac:dyDescent="0.25">
      <c r="A93" s="12">
        <v>42930</v>
      </c>
      <c r="B93" s="19" t="s">
        <v>28</v>
      </c>
      <c r="C93" s="14" t="s">
        <v>29</v>
      </c>
      <c r="D93" s="14" t="s">
        <v>159</v>
      </c>
      <c r="E93" s="15">
        <v>2851.63</v>
      </c>
      <c r="F93" s="15"/>
      <c r="G93" s="16"/>
      <c r="H93" s="17">
        <f t="shared" si="5"/>
        <v>2851.63</v>
      </c>
      <c r="I93" s="17"/>
      <c r="J93" s="17"/>
      <c r="K93" s="17"/>
      <c r="L93" s="17"/>
      <c r="M93" s="17"/>
      <c r="N93" s="17"/>
      <c r="O93" s="17">
        <f t="shared" si="8"/>
        <v>2851.63</v>
      </c>
      <c r="P93" s="17"/>
      <c r="Q93" s="18"/>
      <c r="R93" s="18"/>
    </row>
    <row r="94" spans="1:18" ht="77.25" x14ac:dyDescent="0.25">
      <c r="A94" s="12">
        <v>42930</v>
      </c>
      <c r="B94" s="19" t="s">
        <v>28</v>
      </c>
      <c r="C94" s="14" t="s">
        <v>29</v>
      </c>
      <c r="D94" s="14" t="s">
        <v>160</v>
      </c>
      <c r="E94" s="15">
        <v>2138.71</v>
      </c>
      <c r="F94" s="15"/>
      <c r="G94" s="16"/>
      <c r="H94" s="17">
        <f t="shared" si="5"/>
        <v>2138.71</v>
      </c>
      <c r="I94" s="17"/>
      <c r="J94" s="17"/>
      <c r="K94" s="17"/>
      <c r="L94" s="17"/>
      <c r="M94" s="17"/>
      <c r="N94" s="17"/>
      <c r="O94" s="17">
        <f t="shared" si="8"/>
        <v>2138.71</v>
      </c>
      <c r="P94" s="17"/>
      <c r="Q94" s="18"/>
      <c r="R94" s="18"/>
    </row>
    <row r="95" spans="1:18" ht="64.5" x14ac:dyDescent="0.25">
      <c r="A95" s="12">
        <v>42933</v>
      </c>
      <c r="B95" s="19">
        <v>7983</v>
      </c>
      <c r="C95" s="14" t="s">
        <v>161</v>
      </c>
      <c r="D95" s="14" t="s">
        <v>162</v>
      </c>
      <c r="E95" s="15">
        <v>13500</v>
      </c>
      <c r="F95" s="15">
        <f t="shared" ref="F95:F158" si="24">E95*18%</f>
        <v>2430</v>
      </c>
      <c r="G95" s="16"/>
      <c r="H95" s="17">
        <f t="shared" ref="H95:H158" si="25">E95+F95+G95</f>
        <v>15930</v>
      </c>
      <c r="I95" s="17">
        <f t="shared" ref="I95:I157" si="26">E95*5%</f>
        <v>675</v>
      </c>
      <c r="J95" s="17"/>
      <c r="K95" s="17"/>
      <c r="L95" s="17"/>
      <c r="M95" s="17"/>
      <c r="N95" s="17">
        <f t="shared" ref="N95:N158" si="27">I95+J95+K95+L95+M95</f>
        <v>675</v>
      </c>
      <c r="O95" s="17">
        <f t="shared" ref="O95:O158" si="28">H95-N95</f>
        <v>15255</v>
      </c>
      <c r="P95" s="17"/>
      <c r="Q95" s="18"/>
      <c r="R95" s="18"/>
    </row>
    <row r="96" spans="1:18" ht="64.5" x14ac:dyDescent="0.25">
      <c r="A96" s="12">
        <v>42933</v>
      </c>
      <c r="B96" s="19">
        <v>7984</v>
      </c>
      <c r="C96" s="14" t="s">
        <v>163</v>
      </c>
      <c r="D96" s="14" t="s">
        <v>164</v>
      </c>
      <c r="E96" s="15">
        <v>4316.57</v>
      </c>
      <c r="F96" s="15">
        <f t="shared" si="24"/>
        <v>776.98259999999993</v>
      </c>
      <c r="G96" s="16"/>
      <c r="H96" s="17">
        <f t="shared" si="25"/>
        <v>5093.5526</v>
      </c>
      <c r="I96" s="17">
        <f t="shared" si="26"/>
        <v>215.82849999999999</v>
      </c>
      <c r="J96" s="17"/>
      <c r="K96" s="17"/>
      <c r="L96" s="17"/>
      <c r="M96" s="17"/>
      <c r="N96" s="17">
        <f t="shared" si="27"/>
        <v>215.82849999999999</v>
      </c>
      <c r="O96" s="17">
        <f t="shared" si="28"/>
        <v>4877.7241000000004</v>
      </c>
      <c r="P96" s="17"/>
      <c r="Q96" s="18"/>
      <c r="R96" s="18"/>
    </row>
    <row r="97" spans="1:18" ht="64.5" x14ac:dyDescent="0.25">
      <c r="A97" s="12">
        <v>42933</v>
      </c>
      <c r="B97" s="19">
        <v>7985</v>
      </c>
      <c r="C97" s="14" t="s">
        <v>165</v>
      </c>
      <c r="D97" s="14" t="s">
        <v>166</v>
      </c>
      <c r="E97" s="15">
        <v>79419.199999999997</v>
      </c>
      <c r="F97" s="15">
        <f t="shared" si="24"/>
        <v>14295.455999999998</v>
      </c>
      <c r="G97" s="16"/>
      <c r="H97" s="17">
        <f t="shared" si="25"/>
        <v>93714.655999999988</v>
      </c>
      <c r="I97" s="17">
        <f t="shared" si="26"/>
        <v>3970.96</v>
      </c>
      <c r="J97" s="17"/>
      <c r="K97" s="17"/>
      <c r="L97" s="17"/>
      <c r="M97" s="17"/>
      <c r="N97" s="17">
        <f t="shared" si="27"/>
        <v>3970.96</v>
      </c>
      <c r="O97" s="17">
        <f t="shared" si="28"/>
        <v>89743.695999999982</v>
      </c>
      <c r="P97" s="17"/>
      <c r="Q97" s="18"/>
      <c r="R97" s="18"/>
    </row>
    <row r="98" spans="1:18" ht="64.5" x14ac:dyDescent="0.25">
      <c r="A98" s="12">
        <v>42933</v>
      </c>
      <c r="B98" s="19">
        <v>7986</v>
      </c>
      <c r="C98" s="14" t="s">
        <v>167</v>
      </c>
      <c r="D98" s="14" t="s">
        <v>168</v>
      </c>
      <c r="E98" s="15">
        <v>58728.5</v>
      </c>
      <c r="F98" s="15"/>
      <c r="G98" s="16"/>
      <c r="H98" s="17">
        <f t="shared" si="25"/>
        <v>58728.5</v>
      </c>
      <c r="I98" s="17">
        <f t="shared" si="26"/>
        <v>2936.4250000000002</v>
      </c>
      <c r="J98" s="17"/>
      <c r="K98" s="17"/>
      <c r="L98" s="17"/>
      <c r="M98" s="17"/>
      <c r="N98" s="17">
        <f t="shared" si="27"/>
        <v>2936.4250000000002</v>
      </c>
      <c r="O98" s="17">
        <v>55792.07</v>
      </c>
      <c r="P98" s="17"/>
      <c r="Q98" s="18"/>
      <c r="R98" s="18"/>
    </row>
    <row r="99" spans="1:18" ht="64.5" x14ac:dyDescent="0.25">
      <c r="A99" s="12">
        <v>42933</v>
      </c>
      <c r="B99" s="19">
        <v>7987</v>
      </c>
      <c r="C99" s="14" t="s">
        <v>169</v>
      </c>
      <c r="D99" s="14" t="s">
        <v>170</v>
      </c>
      <c r="E99" s="15">
        <v>418</v>
      </c>
      <c r="F99" s="15"/>
      <c r="G99" s="16"/>
      <c r="H99" s="17">
        <f t="shared" si="25"/>
        <v>418</v>
      </c>
      <c r="I99" s="17"/>
      <c r="J99" s="17"/>
      <c r="K99" s="17"/>
      <c r="L99" s="17"/>
      <c r="M99" s="17"/>
      <c r="N99" s="17"/>
      <c r="O99" s="17">
        <f t="shared" si="28"/>
        <v>418</v>
      </c>
      <c r="P99" s="17"/>
      <c r="Q99" s="18"/>
      <c r="R99" s="18"/>
    </row>
    <row r="100" spans="1:18" ht="51.75" x14ac:dyDescent="0.25">
      <c r="A100" s="12">
        <v>42933</v>
      </c>
      <c r="B100" s="19">
        <v>7988</v>
      </c>
      <c r="C100" s="14" t="s">
        <v>171</v>
      </c>
      <c r="D100" s="14" t="s">
        <v>172</v>
      </c>
      <c r="E100" s="15">
        <v>750</v>
      </c>
      <c r="F100" s="15"/>
      <c r="G100" s="16"/>
      <c r="H100" s="17">
        <f t="shared" si="25"/>
        <v>750</v>
      </c>
      <c r="I100" s="17"/>
      <c r="J100" s="17"/>
      <c r="K100" s="17"/>
      <c r="L100" s="17"/>
      <c r="M100" s="17"/>
      <c r="N100" s="17"/>
      <c r="O100" s="17">
        <f t="shared" si="28"/>
        <v>750</v>
      </c>
      <c r="P100" s="17"/>
      <c r="Q100" s="18"/>
      <c r="R100" s="18"/>
    </row>
    <row r="101" spans="1:18" ht="64.5" x14ac:dyDescent="0.25">
      <c r="A101" s="12">
        <v>42933</v>
      </c>
      <c r="B101" s="19">
        <v>7989</v>
      </c>
      <c r="C101" s="14" t="s">
        <v>173</v>
      </c>
      <c r="D101" s="14" t="s">
        <v>174</v>
      </c>
      <c r="E101" s="15">
        <v>538900.64</v>
      </c>
      <c r="F101" s="15"/>
      <c r="G101" s="16"/>
      <c r="H101" s="17">
        <f t="shared" si="25"/>
        <v>538900.64</v>
      </c>
      <c r="I101" s="17">
        <f t="shared" si="26"/>
        <v>26945.032000000003</v>
      </c>
      <c r="J101" s="17"/>
      <c r="K101" s="17"/>
      <c r="L101" s="17"/>
      <c r="M101" s="17"/>
      <c r="N101" s="17">
        <f t="shared" si="27"/>
        <v>26945.032000000003</v>
      </c>
      <c r="O101" s="17">
        <f t="shared" si="28"/>
        <v>511955.60800000001</v>
      </c>
      <c r="P101" s="17"/>
      <c r="Q101" s="18"/>
      <c r="R101" s="18"/>
    </row>
    <row r="102" spans="1:18" ht="77.25" x14ac:dyDescent="0.25">
      <c r="A102" s="12">
        <v>42933</v>
      </c>
      <c r="B102" s="19">
        <v>7990</v>
      </c>
      <c r="C102" s="14" t="s">
        <v>173</v>
      </c>
      <c r="D102" s="14" t="s">
        <v>175</v>
      </c>
      <c r="E102" s="15">
        <v>80351.59</v>
      </c>
      <c r="F102" s="15"/>
      <c r="G102" s="16"/>
      <c r="H102" s="17">
        <f t="shared" si="25"/>
        <v>80351.59</v>
      </c>
      <c r="I102" s="17">
        <f t="shared" si="26"/>
        <v>4017.5794999999998</v>
      </c>
      <c r="J102" s="17"/>
      <c r="K102" s="17"/>
      <c r="L102" s="17"/>
      <c r="M102" s="17"/>
      <c r="N102" s="17">
        <f t="shared" si="27"/>
        <v>4017.5794999999998</v>
      </c>
      <c r="O102" s="17">
        <f t="shared" si="28"/>
        <v>76334.010500000004</v>
      </c>
      <c r="P102" s="17"/>
      <c r="Q102" s="18"/>
      <c r="R102" s="18"/>
    </row>
    <row r="103" spans="1:18" ht="39" x14ac:dyDescent="0.25">
      <c r="A103" s="12">
        <v>42933</v>
      </c>
      <c r="B103" s="19" t="s">
        <v>28</v>
      </c>
      <c r="C103" s="14" t="s">
        <v>29</v>
      </c>
      <c r="D103" s="14" t="s">
        <v>176</v>
      </c>
      <c r="E103" s="15">
        <v>2138.71</v>
      </c>
      <c r="F103" s="15"/>
      <c r="G103" s="16"/>
      <c r="H103" s="17">
        <f t="shared" si="25"/>
        <v>2138.71</v>
      </c>
      <c r="I103" s="17"/>
      <c r="J103" s="17"/>
      <c r="K103" s="17"/>
      <c r="L103" s="17"/>
      <c r="M103" s="17"/>
      <c r="N103" s="17"/>
      <c r="O103" s="17">
        <f t="shared" si="28"/>
        <v>2138.71</v>
      </c>
      <c r="P103" s="17"/>
      <c r="Q103" s="18"/>
      <c r="R103" s="18"/>
    </row>
    <row r="104" spans="1:18" ht="64.5" x14ac:dyDescent="0.25">
      <c r="A104" s="12">
        <v>42933</v>
      </c>
      <c r="B104" s="19" t="s">
        <v>28</v>
      </c>
      <c r="C104" s="14" t="s">
        <v>177</v>
      </c>
      <c r="D104" s="14" t="s">
        <v>178</v>
      </c>
      <c r="E104" s="15">
        <v>77800</v>
      </c>
      <c r="F104" s="15">
        <f t="shared" si="24"/>
        <v>14004</v>
      </c>
      <c r="G104" s="16"/>
      <c r="H104" s="17">
        <f t="shared" si="25"/>
        <v>91804</v>
      </c>
      <c r="I104" s="17"/>
      <c r="J104" s="17">
        <f>E104*10%</f>
        <v>7780</v>
      </c>
      <c r="K104" s="17"/>
      <c r="L104" s="17"/>
      <c r="M104" s="17">
        <f>F104</f>
        <v>14004</v>
      </c>
      <c r="N104" s="17">
        <f t="shared" si="27"/>
        <v>21784</v>
      </c>
      <c r="O104" s="17">
        <f t="shared" si="28"/>
        <v>70020</v>
      </c>
      <c r="P104" s="17"/>
      <c r="Q104" s="18"/>
      <c r="R104" s="18"/>
    </row>
    <row r="105" spans="1:18" ht="64.5" x14ac:dyDescent="0.25">
      <c r="A105" s="12">
        <v>42933</v>
      </c>
      <c r="B105" s="19" t="s">
        <v>28</v>
      </c>
      <c r="C105" s="14" t="s">
        <v>179</v>
      </c>
      <c r="D105" s="14" t="s">
        <v>180</v>
      </c>
      <c r="E105" s="15">
        <v>10000</v>
      </c>
      <c r="F105" s="15"/>
      <c r="G105" s="16"/>
      <c r="H105" s="17">
        <f t="shared" si="25"/>
        <v>10000</v>
      </c>
      <c r="I105" s="17">
        <f t="shared" si="26"/>
        <v>500</v>
      </c>
      <c r="J105" s="17"/>
      <c r="K105" s="17"/>
      <c r="L105" s="17"/>
      <c r="M105" s="17"/>
      <c r="N105" s="17">
        <f t="shared" si="27"/>
        <v>500</v>
      </c>
      <c r="O105" s="17">
        <f t="shared" si="28"/>
        <v>9500</v>
      </c>
      <c r="P105" s="17"/>
      <c r="Q105" s="18"/>
      <c r="R105" s="18"/>
    </row>
    <row r="106" spans="1:18" ht="64.5" x14ac:dyDescent="0.25">
      <c r="A106" s="12">
        <v>42933</v>
      </c>
      <c r="B106" s="19" t="s">
        <v>28</v>
      </c>
      <c r="C106" s="14" t="s">
        <v>181</v>
      </c>
      <c r="D106" s="14" t="s">
        <v>182</v>
      </c>
      <c r="E106" s="15">
        <v>231525</v>
      </c>
      <c r="F106" s="15">
        <f t="shared" si="24"/>
        <v>41674.5</v>
      </c>
      <c r="G106" s="16"/>
      <c r="H106" s="17">
        <f t="shared" si="25"/>
        <v>273199.5</v>
      </c>
      <c r="I106" s="17">
        <f t="shared" si="26"/>
        <v>11576.25</v>
      </c>
      <c r="J106" s="17"/>
      <c r="K106" s="17"/>
      <c r="L106" s="17"/>
      <c r="M106" s="17"/>
      <c r="N106" s="17">
        <f t="shared" si="27"/>
        <v>11576.25</v>
      </c>
      <c r="O106" s="17">
        <f t="shared" si="28"/>
        <v>261623.25</v>
      </c>
      <c r="P106" s="17"/>
      <c r="Q106" s="18"/>
      <c r="R106" s="18"/>
    </row>
    <row r="107" spans="1:18" ht="26.25" x14ac:dyDescent="0.25">
      <c r="A107" s="12">
        <v>42933</v>
      </c>
      <c r="B107" s="19" t="s">
        <v>84</v>
      </c>
      <c r="C107" s="14" t="s">
        <v>183</v>
      </c>
      <c r="D107" s="14" t="s">
        <v>184</v>
      </c>
      <c r="E107" s="15"/>
      <c r="F107" s="15"/>
      <c r="G107" s="16"/>
      <c r="H107" s="17"/>
      <c r="I107" s="17"/>
      <c r="J107" s="17"/>
      <c r="K107" s="17"/>
      <c r="L107" s="17"/>
      <c r="M107" s="17"/>
      <c r="N107" s="17"/>
      <c r="O107" s="17"/>
      <c r="P107" s="17">
        <v>89416659</v>
      </c>
      <c r="Q107" s="18"/>
      <c r="R107" s="18"/>
    </row>
    <row r="108" spans="1:18" ht="77.25" x14ac:dyDescent="0.25">
      <c r="A108" s="12">
        <v>42934</v>
      </c>
      <c r="B108" s="19">
        <v>7991</v>
      </c>
      <c r="C108" s="14" t="s">
        <v>185</v>
      </c>
      <c r="D108" s="14" t="s">
        <v>186</v>
      </c>
      <c r="E108" s="15">
        <v>16875524.780000001</v>
      </c>
      <c r="F108" s="15"/>
      <c r="G108" s="16"/>
      <c r="H108" s="17">
        <f t="shared" si="25"/>
        <v>16875524.780000001</v>
      </c>
      <c r="I108" s="17"/>
      <c r="J108" s="17"/>
      <c r="K108" s="17"/>
      <c r="L108" s="17"/>
      <c r="M108" s="17"/>
      <c r="N108" s="17"/>
      <c r="O108" s="17">
        <f t="shared" si="28"/>
        <v>16875524.780000001</v>
      </c>
      <c r="P108" s="17"/>
      <c r="Q108" s="18"/>
      <c r="R108" s="18"/>
    </row>
    <row r="109" spans="1:18" ht="64.5" x14ac:dyDescent="0.25">
      <c r="A109" s="12">
        <v>42934</v>
      </c>
      <c r="B109" s="19">
        <v>7992</v>
      </c>
      <c r="C109" s="14" t="s">
        <v>187</v>
      </c>
      <c r="D109" s="14" t="s">
        <v>188</v>
      </c>
      <c r="E109" s="15">
        <v>39894.239999999998</v>
      </c>
      <c r="F109" s="15">
        <f t="shared" si="24"/>
        <v>7180.9631999999992</v>
      </c>
      <c r="G109" s="16"/>
      <c r="H109" s="17">
        <f t="shared" si="25"/>
        <v>47075.203199999996</v>
      </c>
      <c r="I109" s="17">
        <f t="shared" si="26"/>
        <v>1994.712</v>
      </c>
      <c r="J109" s="17"/>
      <c r="K109" s="17"/>
      <c r="L109" s="17"/>
      <c r="M109" s="17"/>
      <c r="N109" s="17">
        <f t="shared" si="27"/>
        <v>1994.712</v>
      </c>
      <c r="O109" s="17">
        <f t="shared" si="28"/>
        <v>45080.491199999997</v>
      </c>
      <c r="P109" s="17"/>
      <c r="Q109" s="18"/>
      <c r="R109" s="18"/>
    </row>
    <row r="110" spans="1:18" ht="64.5" x14ac:dyDescent="0.25">
      <c r="A110" s="12">
        <v>42934</v>
      </c>
      <c r="B110" s="19">
        <v>7993</v>
      </c>
      <c r="C110" s="14" t="s">
        <v>189</v>
      </c>
      <c r="D110" s="14" t="s">
        <v>190</v>
      </c>
      <c r="E110" s="15">
        <v>37074</v>
      </c>
      <c r="F110" s="15">
        <f t="shared" si="24"/>
        <v>6673.32</v>
      </c>
      <c r="G110" s="16">
        <f>22882-F110</f>
        <v>16208.68</v>
      </c>
      <c r="H110" s="17">
        <f t="shared" si="25"/>
        <v>59956</v>
      </c>
      <c r="I110" s="17">
        <f t="shared" si="26"/>
        <v>1853.7</v>
      </c>
      <c r="J110" s="17"/>
      <c r="K110" s="17"/>
      <c r="L110" s="17"/>
      <c r="M110" s="17"/>
      <c r="N110" s="17">
        <f t="shared" si="27"/>
        <v>1853.7</v>
      </c>
      <c r="O110" s="17">
        <f t="shared" si="28"/>
        <v>58102.3</v>
      </c>
      <c r="P110" s="17"/>
      <c r="Q110" s="18"/>
      <c r="R110" s="18"/>
    </row>
    <row r="111" spans="1:18" ht="77.25" x14ac:dyDescent="0.25">
      <c r="A111" s="12">
        <v>42934</v>
      </c>
      <c r="B111" s="19">
        <v>7994</v>
      </c>
      <c r="C111" s="14" t="s">
        <v>191</v>
      </c>
      <c r="D111" s="14" t="s">
        <v>192</v>
      </c>
      <c r="E111" s="15">
        <v>27176</v>
      </c>
      <c r="F111" s="15">
        <f t="shared" si="24"/>
        <v>4891.6799999999994</v>
      </c>
      <c r="G111" s="16"/>
      <c r="H111" s="17">
        <f t="shared" si="25"/>
        <v>32067.68</v>
      </c>
      <c r="I111" s="17">
        <f t="shared" si="26"/>
        <v>1358.8000000000002</v>
      </c>
      <c r="J111" s="17"/>
      <c r="K111" s="17"/>
      <c r="L111" s="17"/>
      <c r="M111" s="17"/>
      <c r="N111" s="17">
        <f t="shared" si="27"/>
        <v>1358.8000000000002</v>
      </c>
      <c r="O111" s="17">
        <f t="shared" si="28"/>
        <v>30708.880000000001</v>
      </c>
      <c r="P111" s="17"/>
      <c r="Q111" s="18"/>
      <c r="R111" s="18"/>
    </row>
    <row r="112" spans="1:18" ht="51.75" x14ac:dyDescent="0.25">
      <c r="A112" s="12">
        <v>42934</v>
      </c>
      <c r="B112" s="19" t="s">
        <v>28</v>
      </c>
      <c r="C112" s="14" t="s">
        <v>29</v>
      </c>
      <c r="D112" s="14" t="s">
        <v>193</v>
      </c>
      <c r="E112" s="15">
        <v>2613.9899999999998</v>
      </c>
      <c r="F112" s="15"/>
      <c r="G112" s="16"/>
      <c r="H112" s="17">
        <f t="shared" si="25"/>
        <v>2613.9899999999998</v>
      </c>
      <c r="I112" s="17"/>
      <c r="J112" s="17"/>
      <c r="K112" s="17"/>
      <c r="L112" s="17"/>
      <c r="M112" s="17"/>
      <c r="N112" s="17"/>
      <c r="O112" s="17">
        <f t="shared" si="28"/>
        <v>2613.9899999999998</v>
      </c>
      <c r="P112" s="17"/>
      <c r="Q112" s="18"/>
      <c r="R112" s="18"/>
    </row>
    <row r="113" spans="1:18" ht="102.75" x14ac:dyDescent="0.25">
      <c r="A113" s="12">
        <v>42934</v>
      </c>
      <c r="B113" s="19" t="s">
        <v>28</v>
      </c>
      <c r="C113" s="14" t="s">
        <v>29</v>
      </c>
      <c r="D113" s="14" t="s">
        <v>194</v>
      </c>
      <c r="E113" s="15">
        <v>16563.2</v>
      </c>
      <c r="F113" s="15"/>
      <c r="G113" s="16"/>
      <c r="H113" s="17">
        <f t="shared" si="25"/>
        <v>16563.2</v>
      </c>
      <c r="I113" s="17"/>
      <c r="J113" s="17"/>
      <c r="K113" s="17"/>
      <c r="L113" s="17"/>
      <c r="M113" s="17"/>
      <c r="N113" s="17"/>
      <c r="O113" s="17">
        <f t="shared" si="28"/>
        <v>16563.2</v>
      </c>
      <c r="P113" s="17"/>
      <c r="Q113" s="18"/>
      <c r="R113" s="18"/>
    </row>
    <row r="114" spans="1:18" ht="26.25" x14ac:dyDescent="0.25">
      <c r="A114" s="12">
        <v>42934</v>
      </c>
      <c r="B114" s="19" t="s">
        <v>28</v>
      </c>
      <c r="C114" s="14" t="s">
        <v>38</v>
      </c>
      <c r="D114" s="14" t="s">
        <v>195</v>
      </c>
      <c r="E114" s="15">
        <v>5777255.6699999999</v>
      </c>
      <c r="F114" s="15"/>
      <c r="G114" s="16"/>
      <c r="H114" s="17">
        <f t="shared" si="25"/>
        <v>5777255.6699999999</v>
      </c>
      <c r="I114" s="17"/>
      <c r="J114" s="17"/>
      <c r="K114" s="17"/>
      <c r="L114" s="17"/>
      <c r="M114" s="17"/>
      <c r="N114" s="17"/>
      <c r="O114" s="17">
        <f t="shared" si="28"/>
        <v>5777255.6699999999</v>
      </c>
      <c r="P114" s="17"/>
      <c r="Q114" s="18"/>
      <c r="R114" s="18"/>
    </row>
    <row r="115" spans="1:18" ht="64.5" x14ac:dyDescent="0.25">
      <c r="A115" s="12">
        <v>42935</v>
      </c>
      <c r="B115" s="19">
        <v>7995</v>
      </c>
      <c r="C115" s="14" t="s">
        <v>167</v>
      </c>
      <c r="D115" s="14" t="s">
        <v>196</v>
      </c>
      <c r="E115" s="15">
        <v>94699.5</v>
      </c>
      <c r="F115" s="15"/>
      <c r="G115" s="16">
        <v>15151.92</v>
      </c>
      <c r="H115" s="17">
        <f t="shared" si="25"/>
        <v>109851.42</v>
      </c>
      <c r="I115" s="17">
        <f t="shared" si="26"/>
        <v>4734.9750000000004</v>
      </c>
      <c r="J115" s="17"/>
      <c r="K115" s="17"/>
      <c r="L115" s="17"/>
      <c r="M115" s="17"/>
      <c r="N115" s="17">
        <f t="shared" si="27"/>
        <v>4734.9750000000004</v>
      </c>
      <c r="O115" s="17">
        <v>105116.44</v>
      </c>
      <c r="P115" s="17"/>
      <c r="Q115" s="18"/>
      <c r="R115" s="18"/>
    </row>
    <row r="116" spans="1:18" ht="64.5" x14ac:dyDescent="0.25">
      <c r="A116" s="12">
        <v>42935</v>
      </c>
      <c r="B116" s="19">
        <v>7996</v>
      </c>
      <c r="C116" s="14" t="s">
        <v>167</v>
      </c>
      <c r="D116" s="14" t="s">
        <v>197</v>
      </c>
      <c r="E116" s="15">
        <v>301241.99</v>
      </c>
      <c r="F116" s="15"/>
      <c r="G116" s="16"/>
      <c r="H116" s="17">
        <f t="shared" si="25"/>
        <v>301241.99</v>
      </c>
      <c r="I116" s="17">
        <f t="shared" si="26"/>
        <v>15062.0995</v>
      </c>
      <c r="J116" s="17"/>
      <c r="K116" s="17"/>
      <c r="L116" s="17"/>
      <c r="M116" s="17"/>
      <c r="N116" s="17">
        <f t="shared" si="27"/>
        <v>15062.0995</v>
      </c>
      <c r="O116" s="17">
        <f t="shared" si="28"/>
        <v>286179.89049999998</v>
      </c>
      <c r="P116" s="17"/>
      <c r="Q116" s="18"/>
      <c r="R116" s="18"/>
    </row>
    <row r="117" spans="1:18" ht="90" x14ac:dyDescent="0.25">
      <c r="A117" s="12">
        <v>42935</v>
      </c>
      <c r="B117" s="19">
        <v>7997</v>
      </c>
      <c r="C117" s="14" t="s">
        <v>167</v>
      </c>
      <c r="D117" s="14" t="s">
        <v>198</v>
      </c>
      <c r="E117" s="15">
        <f>1534342.45-1848</f>
        <v>1532494.45</v>
      </c>
      <c r="F117" s="15"/>
      <c r="G117" s="16"/>
      <c r="H117" s="17">
        <f t="shared" si="25"/>
        <v>1532494.45</v>
      </c>
      <c r="I117" s="17">
        <f t="shared" si="26"/>
        <v>76624.722500000003</v>
      </c>
      <c r="J117" s="17"/>
      <c r="K117" s="17"/>
      <c r="L117" s="17"/>
      <c r="M117" s="17"/>
      <c r="N117" s="17">
        <f t="shared" si="27"/>
        <v>76624.722500000003</v>
      </c>
      <c r="O117" s="17">
        <f t="shared" si="28"/>
        <v>1455869.7275</v>
      </c>
      <c r="P117" s="17"/>
      <c r="Q117" s="18"/>
      <c r="R117" s="18"/>
    </row>
    <row r="118" spans="1:18" ht="64.5" x14ac:dyDescent="0.25">
      <c r="A118" s="12">
        <v>42935</v>
      </c>
      <c r="B118" s="19">
        <v>7998</v>
      </c>
      <c r="C118" s="14" t="s">
        <v>167</v>
      </c>
      <c r="D118" s="14" t="s">
        <v>199</v>
      </c>
      <c r="E118" s="15">
        <v>20440.23</v>
      </c>
      <c r="F118" s="15"/>
      <c r="G118" s="16"/>
      <c r="H118" s="17">
        <f t="shared" si="25"/>
        <v>20440.23</v>
      </c>
      <c r="I118" s="17">
        <f t="shared" si="26"/>
        <v>1022.0115000000001</v>
      </c>
      <c r="J118" s="17"/>
      <c r="K118" s="17"/>
      <c r="L118" s="17"/>
      <c r="M118" s="17"/>
      <c r="N118" s="17">
        <f t="shared" si="27"/>
        <v>1022.0115000000001</v>
      </c>
      <c r="O118" s="17">
        <f t="shared" si="28"/>
        <v>19418.218499999999</v>
      </c>
      <c r="P118" s="17"/>
      <c r="Q118" s="18"/>
      <c r="R118" s="18"/>
    </row>
    <row r="119" spans="1:18" ht="64.5" x14ac:dyDescent="0.25">
      <c r="A119" s="12">
        <v>42935</v>
      </c>
      <c r="B119" s="19">
        <v>7999</v>
      </c>
      <c r="C119" s="14" t="s">
        <v>200</v>
      </c>
      <c r="D119" s="14" t="s">
        <v>201</v>
      </c>
      <c r="E119" s="15">
        <f>3711.66-86.21</f>
        <v>3625.45</v>
      </c>
      <c r="F119" s="15">
        <f t="shared" si="24"/>
        <v>652.5809999999999</v>
      </c>
      <c r="G119" s="16"/>
      <c r="H119" s="17">
        <f t="shared" si="25"/>
        <v>4278.0309999999999</v>
      </c>
      <c r="I119" s="17">
        <f t="shared" si="26"/>
        <v>181.27250000000001</v>
      </c>
      <c r="J119" s="17"/>
      <c r="K119" s="17"/>
      <c r="L119" s="17"/>
      <c r="M119" s="17"/>
      <c r="N119" s="17">
        <f t="shared" si="27"/>
        <v>181.27250000000001</v>
      </c>
      <c r="O119" s="17">
        <f t="shared" si="28"/>
        <v>4096.7584999999999</v>
      </c>
      <c r="P119" s="17"/>
      <c r="Q119" s="18"/>
      <c r="R119" s="18"/>
    </row>
    <row r="120" spans="1:18" ht="77.25" x14ac:dyDescent="0.25">
      <c r="A120" s="12">
        <v>42935</v>
      </c>
      <c r="B120" s="19">
        <v>8000</v>
      </c>
      <c r="C120" s="14" t="s">
        <v>47</v>
      </c>
      <c r="D120" s="14" t="s">
        <v>202</v>
      </c>
      <c r="E120" s="15">
        <f>22515.23-3377.29</f>
        <v>19137.939999999999</v>
      </c>
      <c r="F120" s="15">
        <f t="shared" si="24"/>
        <v>3444.8291999999997</v>
      </c>
      <c r="G120" s="16"/>
      <c r="H120" s="17">
        <f t="shared" si="25"/>
        <v>22582.769199999999</v>
      </c>
      <c r="I120" s="17">
        <f t="shared" si="26"/>
        <v>956.89699999999993</v>
      </c>
      <c r="J120" s="17"/>
      <c r="K120" s="17"/>
      <c r="L120" s="17"/>
      <c r="M120" s="17"/>
      <c r="N120" s="17">
        <f t="shared" si="27"/>
        <v>956.89699999999993</v>
      </c>
      <c r="O120" s="17">
        <f t="shared" si="28"/>
        <v>21625.872199999998</v>
      </c>
      <c r="P120" s="17"/>
      <c r="Q120" s="18"/>
      <c r="R120" s="18"/>
    </row>
    <row r="121" spans="1:18" ht="51.75" x14ac:dyDescent="0.25">
      <c r="A121" s="12">
        <v>42935</v>
      </c>
      <c r="B121" s="19">
        <v>8001</v>
      </c>
      <c r="C121" s="14" t="s">
        <v>113</v>
      </c>
      <c r="D121" s="14" t="s">
        <v>203</v>
      </c>
      <c r="E121" s="15">
        <v>43500</v>
      </c>
      <c r="F121" s="15"/>
      <c r="G121" s="16"/>
      <c r="H121" s="17">
        <f t="shared" si="25"/>
        <v>43500</v>
      </c>
      <c r="I121" s="17"/>
      <c r="J121" s="17"/>
      <c r="K121" s="17"/>
      <c r="L121" s="17"/>
      <c r="M121" s="17"/>
      <c r="N121" s="17"/>
      <c r="O121" s="17">
        <f t="shared" si="28"/>
        <v>43500</v>
      </c>
      <c r="P121" s="17"/>
      <c r="Q121" s="18"/>
      <c r="R121" s="18"/>
    </row>
    <row r="122" spans="1:18" ht="51.75" x14ac:dyDescent="0.25">
      <c r="A122" s="12">
        <v>42935</v>
      </c>
      <c r="B122" s="19">
        <v>8002</v>
      </c>
      <c r="C122" s="14" t="s">
        <v>62</v>
      </c>
      <c r="D122" s="14" t="s">
        <v>204</v>
      </c>
      <c r="E122" s="15">
        <v>7251.2</v>
      </c>
      <c r="F122" s="15"/>
      <c r="G122" s="16"/>
      <c r="H122" s="17">
        <f t="shared" si="25"/>
        <v>7251.2</v>
      </c>
      <c r="I122" s="17"/>
      <c r="J122" s="17"/>
      <c r="K122" s="17"/>
      <c r="L122" s="17"/>
      <c r="M122" s="17"/>
      <c r="N122" s="17"/>
      <c r="O122" s="17">
        <f t="shared" si="28"/>
        <v>7251.2</v>
      </c>
      <c r="P122" s="17"/>
      <c r="Q122" s="18"/>
      <c r="R122" s="18"/>
    </row>
    <row r="123" spans="1:18" ht="15" x14ac:dyDescent="0.25">
      <c r="A123" s="12">
        <v>42935</v>
      </c>
      <c r="B123" s="19">
        <v>8003</v>
      </c>
      <c r="C123" s="14" t="s">
        <v>27</v>
      </c>
      <c r="D123" s="14" t="s">
        <v>27</v>
      </c>
      <c r="E123" s="15"/>
      <c r="F123" s="15"/>
      <c r="G123" s="16"/>
      <c r="H123" s="17"/>
      <c r="I123" s="17"/>
      <c r="J123" s="17"/>
      <c r="K123" s="17"/>
      <c r="L123" s="17"/>
      <c r="M123" s="17"/>
      <c r="N123" s="17"/>
      <c r="O123" s="17"/>
      <c r="P123" s="17"/>
      <c r="Q123" s="18"/>
      <c r="R123" s="18"/>
    </row>
    <row r="124" spans="1:18" ht="77.25" x14ac:dyDescent="0.25">
      <c r="A124" s="12">
        <v>42935</v>
      </c>
      <c r="B124" s="19">
        <v>8004</v>
      </c>
      <c r="C124" s="14" t="s">
        <v>205</v>
      </c>
      <c r="D124" s="14" t="s">
        <v>206</v>
      </c>
      <c r="E124" s="15">
        <v>42372.88</v>
      </c>
      <c r="F124" s="15">
        <f t="shared" si="24"/>
        <v>7627.1183999999994</v>
      </c>
      <c r="G124" s="16"/>
      <c r="H124" s="17">
        <f t="shared" si="25"/>
        <v>49999.998399999997</v>
      </c>
      <c r="I124" s="17">
        <f t="shared" si="26"/>
        <v>2118.6439999999998</v>
      </c>
      <c r="J124" s="17"/>
      <c r="K124" s="17"/>
      <c r="L124" s="17"/>
      <c r="M124" s="17"/>
      <c r="N124" s="17">
        <f t="shared" si="27"/>
        <v>2118.6439999999998</v>
      </c>
      <c r="O124" s="17">
        <v>47881.36</v>
      </c>
      <c r="P124" s="17"/>
      <c r="Q124" s="18"/>
      <c r="R124" s="18"/>
    </row>
    <row r="125" spans="1:18" ht="77.25" x14ac:dyDescent="0.25">
      <c r="A125" s="12">
        <v>42935</v>
      </c>
      <c r="B125" s="19">
        <v>8005</v>
      </c>
      <c r="C125" s="14" t="s">
        <v>207</v>
      </c>
      <c r="D125" s="14" t="s">
        <v>208</v>
      </c>
      <c r="E125" s="15">
        <v>2400</v>
      </c>
      <c r="F125" s="15">
        <f t="shared" si="24"/>
        <v>432</v>
      </c>
      <c r="G125" s="16"/>
      <c r="H125" s="17">
        <f t="shared" si="25"/>
        <v>2832</v>
      </c>
      <c r="I125" s="17">
        <f t="shared" si="26"/>
        <v>120</v>
      </c>
      <c r="J125" s="17"/>
      <c r="K125" s="17"/>
      <c r="L125" s="17"/>
      <c r="M125" s="17"/>
      <c r="N125" s="17">
        <f t="shared" si="27"/>
        <v>120</v>
      </c>
      <c r="O125" s="17">
        <f t="shared" si="28"/>
        <v>2712</v>
      </c>
      <c r="P125" s="17"/>
      <c r="Q125" s="18"/>
      <c r="R125" s="18"/>
    </row>
    <row r="126" spans="1:18" ht="90" x14ac:dyDescent="0.25">
      <c r="A126" s="12">
        <v>42935</v>
      </c>
      <c r="B126" s="19">
        <v>8006</v>
      </c>
      <c r="C126" s="14" t="s">
        <v>209</v>
      </c>
      <c r="D126" s="14" t="s">
        <v>210</v>
      </c>
      <c r="E126" s="15">
        <v>25423.73</v>
      </c>
      <c r="F126" s="15">
        <f t="shared" si="24"/>
        <v>4576.2713999999996</v>
      </c>
      <c r="G126" s="16"/>
      <c r="H126" s="17">
        <f t="shared" si="25"/>
        <v>30000.001400000001</v>
      </c>
      <c r="I126" s="17"/>
      <c r="J126" s="17"/>
      <c r="K126" s="17">
        <f>E126*2%</f>
        <v>508.47460000000001</v>
      </c>
      <c r="L126" s="17"/>
      <c r="M126" s="17">
        <f>F126</f>
        <v>4576.2713999999996</v>
      </c>
      <c r="N126" s="17">
        <f t="shared" si="27"/>
        <v>5084.7459999999992</v>
      </c>
      <c r="O126" s="17">
        <f t="shared" si="28"/>
        <v>24915.255400000002</v>
      </c>
      <c r="P126" s="17"/>
      <c r="Q126" s="18"/>
      <c r="R126" s="18"/>
    </row>
    <row r="127" spans="1:18" ht="64.5" x14ac:dyDescent="0.25">
      <c r="A127" s="12">
        <v>42935</v>
      </c>
      <c r="B127" s="19">
        <v>8007</v>
      </c>
      <c r="C127" s="14" t="s">
        <v>211</v>
      </c>
      <c r="D127" s="14" t="s">
        <v>212</v>
      </c>
      <c r="E127" s="15">
        <v>14850</v>
      </c>
      <c r="F127" s="15">
        <f t="shared" si="24"/>
        <v>2673</v>
      </c>
      <c r="G127" s="16"/>
      <c r="H127" s="17">
        <f t="shared" si="25"/>
        <v>17523</v>
      </c>
      <c r="I127" s="17">
        <f t="shared" si="26"/>
        <v>742.5</v>
      </c>
      <c r="J127" s="17"/>
      <c r="K127" s="17"/>
      <c r="L127" s="17"/>
      <c r="M127" s="17"/>
      <c r="N127" s="17">
        <f t="shared" si="27"/>
        <v>742.5</v>
      </c>
      <c r="O127" s="17">
        <f t="shared" si="28"/>
        <v>16780.5</v>
      </c>
      <c r="P127" s="17"/>
      <c r="Q127" s="18"/>
      <c r="R127" s="18"/>
    </row>
    <row r="128" spans="1:18" ht="64.5" x14ac:dyDescent="0.25">
      <c r="A128" s="12">
        <v>42935</v>
      </c>
      <c r="B128" s="19">
        <v>8008</v>
      </c>
      <c r="C128" s="14" t="s">
        <v>213</v>
      </c>
      <c r="D128" s="14" t="s">
        <v>214</v>
      </c>
      <c r="E128" s="15">
        <v>3450.68</v>
      </c>
      <c r="F128" s="15">
        <f t="shared" si="24"/>
        <v>621.12239999999997</v>
      </c>
      <c r="G128" s="16"/>
      <c r="H128" s="17">
        <f t="shared" si="25"/>
        <v>4071.8023999999996</v>
      </c>
      <c r="I128" s="17">
        <f t="shared" si="26"/>
        <v>172.53399999999999</v>
      </c>
      <c r="J128" s="17"/>
      <c r="K128" s="17"/>
      <c r="L128" s="17"/>
      <c r="M128" s="17"/>
      <c r="N128" s="17">
        <f t="shared" si="27"/>
        <v>172.53399999999999</v>
      </c>
      <c r="O128" s="17">
        <f t="shared" si="28"/>
        <v>3899.2683999999995</v>
      </c>
      <c r="P128" s="17"/>
      <c r="Q128" s="18"/>
      <c r="R128" s="18"/>
    </row>
    <row r="129" spans="1:18" ht="51.75" x14ac:dyDescent="0.25">
      <c r="A129" s="12">
        <v>42935</v>
      </c>
      <c r="B129" s="19">
        <v>8009</v>
      </c>
      <c r="C129" s="14" t="s">
        <v>215</v>
      </c>
      <c r="D129" s="14" t="s">
        <v>216</v>
      </c>
      <c r="E129" s="15">
        <v>3623.21</v>
      </c>
      <c r="F129" s="15">
        <f t="shared" si="24"/>
        <v>652.17779999999993</v>
      </c>
      <c r="G129" s="16"/>
      <c r="H129" s="17">
        <f t="shared" si="25"/>
        <v>4275.3878000000004</v>
      </c>
      <c r="I129" s="17">
        <f t="shared" si="26"/>
        <v>181.16050000000001</v>
      </c>
      <c r="J129" s="17"/>
      <c r="K129" s="17"/>
      <c r="L129" s="17"/>
      <c r="M129" s="17"/>
      <c r="N129" s="17">
        <f t="shared" si="27"/>
        <v>181.16050000000001</v>
      </c>
      <c r="O129" s="17">
        <f t="shared" si="28"/>
        <v>4094.2273000000005</v>
      </c>
      <c r="P129" s="17"/>
      <c r="Q129" s="18"/>
      <c r="R129" s="18"/>
    </row>
    <row r="130" spans="1:18" ht="77.25" x14ac:dyDescent="0.25">
      <c r="A130" s="12">
        <v>42935</v>
      </c>
      <c r="B130" s="19">
        <v>8010</v>
      </c>
      <c r="C130" s="14" t="s">
        <v>217</v>
      </c>
      <c r="D130" s="14" t="s">
        <v>218</v>
      </c>
      <c r="E130" s="15">
        <f>1817+15750+2054+2054</f>
        <v>21675</v>
      </c>
      <c r="F130" s="15"/>
      <c r="G130" s="16"/>
      <c r="H130" s="17">
        <f t="shared" si="25"/>
        <v>21675</v>
      </c>
      <c r="I130" s="17">
        <f t="shared" si="26"/>
        <v>1083.75</v>
      </c>
      <c r="J130" s="17"/>
      <c r="K130" s="17"/>
      <c r="L130" s="17"/>
      <c r="M130" s="17"/>
      <c r="N130" s="17">
        <f t="shared" si="27"/>
        <v>1083.75</v>
      </c>
      <c r="O130" s="17">
        <f t="shared" si="28"/>
        <v>20591.25</v>
      </c>
      <c r="P130" s="17"/>
      <c r="Q130" s="18"/>
      <c r="R130" s="18"/>
    </row>
    <row r="131" spans="1:18" ht="77.25" x14ac:dyDescent="0.25">
      <c r="A131" s="12">
        <v>42935</v>
      </c>
      <c r="B131" s="19" t="s">
        <v>28</v>
      </c>
      <c r="C131" s="14" t="s">
        <v>29</v>
      </c>
      <c r="D131" s="14" t="s">
        <v>219</v>
      </c>
      <c r="E131" s="15">
        <v>13972.96</v>
      </c>
      <c r="F131" s="15"/>
      <c r="G131" s="16"/>
      <c r="H131" s="17">
        <f t="shared" si="25"/>
        <v>13972.96</v>
      </c>
      <c r="I131" s="17"/>
      <c r="J131" s="17"/>
      <c r="K131" s="17"/>
      <c r="L131" s="17"/>
      <c r="M131" s="17"/>
      <c r="N131" s="17"/>
      <c r="O131" s="17">
        <f t="shared" si="28"/>
        <v>13972.96</v>
      </c>
      <c r="P131" s="17"/>
      <c r="Q131" s="18"/>
      <c r="R131" s="18"/>
    </row>
    <row r="132" spans="1:18" ht="77.25" x14ac:dyDescent="0.25">
      <c r="A132" s="12">
        <v>42935</v>
      </c>
      <c r="B132" s="19" t="s">
        <v>28</v>
      </c>
      <c r="C132" s="14" t="s">
        <v>29</v>
      </c>
      <c r="D132" s="14" t="s">
        <v>220</v>
      </c>
      <c r="E132" s="15">
        <v>6416.16</v>
      </c>
      <c r="F132" s="15"/>
      <c r="G132" s="16"/>
      <c r="H132" s="17">
        <f t="shared" si="25"/>
        <v>6416.16</v>
      </c>
      <c r="I132" s="17"/>
      <c r="J132" s="17"/>
      <c r="K132" s="17"/>
      <c r="L132" s="17"/>
      <c r="M132" s="17"/>
      <c r="N132" s="17"/>
      <c r="O132" s="17">
        <f t="shared" si="28"/>
        <v>6416.16</v>
      </c>
      <c r="P132" s="17"/>
      <c r="Q132" s="18"/>
      <c r="R132" s="18"/>
    </row>
    <row r="133" spans="1:18" ht="51.75" x14ac:dyDescent="0.25">
      <c r="A133" s="12">
        <v>42935</v>
      </c>
      <c r="B133" s="19" t="s">
        <v>28</v>
      </c>
      <c r="C133" s="14" t="s">
        <v>29</v>
      </c>
      <c r="D133" s="14" t="s">
        <v>221</v>
      </c>
      <c r="E133" s="15">
        <v>2423.88</v>
      </c>
      <c r="F133" s="15"/>
      <c r="G133" s="16"/>
      <c r="H133" s="17">
        <f t="shared" si="25"/>
        <v>2423.88</v>
      </c>
      <c r="I133" s="17"/>
      <c r="J133" s="17"/>
      <c r="K133" s="17"/>
      <c r="L133" s="17"/>
      <c r="M133" s="17"/>
      <c r="N133" s="17"/>
      <c r="O133" s="17">
        <f t="shared" si="28"/>
        <v>2423.88</v>
      </c>
      <c r="P133" s="17"/>
      <c r="Q133" s="18"/>
      <c r="R133" s="18"/>
    </row>
    <row r="134" spans="1:18" ht="39" x14ac:dyDescent="0.25">
      <c r="A134" s="12">
        <v>42935</v>
      </c>
      <c r="B134" s="19"/>
      <c r="C134" s="14" t="s">
        <v>117</v>
      </c>
      <c r="D134" s="14" t="s">
        <v>222</v>
      </c>
      <c r="E134" s="15">
        <v>11000000</v>
      </c>
      <c r="F134" s="15"/>
      <c r="G134" s="16"/>
      <c r="H134" s="17">
        <f t="shared" si="25"/>
        <v>11000000</v>
      </c>
      <c r="I134" s="17"/>
      <c r="J134" s="17"/>
      <c r="K134" s="17"/>
      <c r="L134" s="17"/>
      <c r="M134" s="17"/>
      <c r="N134" s="17"/>
      <c r="O134" s="17">
        <f t="shared" si="28"/>
        <v>11000000</v>
      </c>
      <c r="P134" s="17"/>
      <c r="Q134" s="18"/>
      <c r="R134" s="18"/>
    </row>
    <row r="135" spans="1:18" ht="15" x14ac:dyDescent="0.25">
      <c r="A135" s="12">
        <v>42935</v>
      </c>
      <c r="B135" s="19" t="s">
        <v>84</v>
      </c>
      <c r="C135" s="14" t="s">
        <v>85</v>
      </c>
      <c r="D135" s="18" t="s">
        <v>86</v>
      </c>
      <c r="E135" s="15"/>
      <c r="F135" s="15"/>
      <c r="G135" s="16"/>
      <c r="H135" s="17"/>
      <c r="I135" s="17"/>
      <c r="J135" s="17"/>
      <c r="K135" s="17"/>
      <c r="L135" s="17"/>
      <c r="M135" s="17"/>
      <c r="N135" s="17"/>
      <c r="O135" s="17"/>
      <c r="P135" s="17">
        <v>909903.86</v>
      </c>
      <c r="Q135" s="18"/>
      <c r="R135" s="18"/>
    </row>
    <row r="136" spans="1:18" ht="90" x14ac:dyDescent="0.25">
      <c r="A136" s="12">
        <v>42936</v>
      </c>
      <c r="B136" s="19">
        <v>8011</v>
      </c>
      <c r="C136" s="14" t="s">
        <v>223</v>
      </c>
      <c r="D136" s="14" t="s">
        <v>224</v>
      </c>
      <c r="E136" s="15">
        <f>42952*47.5389/1.18</f>
        <v>1730415.96</v>
      </c>
      <c r="F136" s="15">
        <f t="shared" ref="F136:F137" si="29">E136*18%</f>
        <v>311474.87279999995</v>
      </c>
      <c r="G136" s="16"/>
      <c r="H136" s="17">
        <f t="shared" ref="H136:H143" si="30">E136+F136+G136</f>
        <v>2041890.8328</v>
      </c>
      <c r="I136" s="17">
        <f t="shared" ref="I136" si="31">E136*5%</f>
        <v>86520.79800000001</v>
      </c>
      <c r="J136" s="17"/>
      <c r="K136" s="17"/>
      <c r="L136" s="17"/>
      <c r="M136" s="17"/>
      <c r="N136" s="17">
        <f t="shared" ref="N136:N143" si="32">I136+J136+K136+L136+M136</f>
        <v>86520.79800000001</v>
      </c>
      <c r="O136" s="17">
        <f t="shared" ref="O136:O143" si="33">H136-N136</f>
        <v>1955370.0348</v>
      </c>
      <c r="P136" s="17"/>
      <c r="Q136" s="18"/>
      <c r="R136" s="18"/>
    </row>
    <row r="137" spans="1:18" ht="64.5" x14ac:dyDescent="0.25">
      <c r="A137" s="12">
        <v>42936</v>
      </c>
      <c r="B137" s="19">
        <v>8012</v>
      </c>
      <c r="C137" s="14" t="s">
        <v>225</v>
      </c>
      <c r="D137" s="14" t="s">
        <v>226</v>
      </c>
      <c r="E137" s="15">
        <v>70000</v>
      </c>
      <c r="F137" s="15">
        <f t="shared" si="29"/>
        <v>12600</v>
      </c>
      <c r="G137" s="16"/>
      <c r="H137" s="17">
        <f t="shared" si="30"/>
        <v>82600</v>
      </c>
      <c r="I137" s="17"/>
      <c r="J137" s="17">
        <f>E137*10%</f>
        <v>7000</v>
      </c>
      <c r="K137" s="17"/>
      <c r="L137" s="17"/>
      <c r="M137" s="17">
        <f>F137</f>
        <v>12600</v>
      </c>
      <c r="N137" s="17">
        <f t="shared" si="32"/>
        <v>19600</v>
      </c>
      <c r="O137" s="17">
        <f t="shared" si="33"/>
        <v>63000</v>
      </c>
      <c r="P137" s="17"/>
      <c r="Q137" s="18"/>
      <c r="R137" s="18"/>
    </row>
    <row r="138" spans="1:18" ht="64.5" x14ac:dyDescent="0.25">
      <c r="A138" s="12">
        <v>42936</v>
      </c>
      <c r="B138" s="19">
        <v>8013</v>
      </c>
      <c r="C138" s="14" t="s">
        <v>66</v>
      </c>
      <c r="D138" s="14" t="s">
        <v>227</v>
      </c>
      <c r="E138" s="15">
        <f>4000+2000</f>
        <v>6000</v>
      </c>
      <c r="F138" s="15"/>
      <c r="G138" s="16"/>
      <c r="H138" s="17">
        <f t="shared" si="30"/>
        <v>6000</v>
      </c>
      <c r="I138" s="17">
        <f t="shared" ref="I138:I142" si="34">E138*5%</f>
        <v>300</v>
      </c>
      <c r="J138" s="17"/>
      <c r="K138" s="17"/>
      <c r="L138" s="17"/>
      <c r="M138" s="17"/>
      <c r="N138" s="17">
        <f t="shared" si="32"/>
        <v>300</v>
      </c>
      <c r="O138" s="17">
        <f t="shared" si="33"/>
        <v>5700</v>
      </c>
      <c r="P138" s="17"/>
      <c r="Q138" s="18"/>
      <c r="R138" s="18"/>
    </row>
    <row r="139" spans="1:18" ht="64.5" x14ac:dyDescent="0.25">
      <c r="A139" s="12">
        <v>42936</v>
      </c>
      <c r="B139" s="19">
        <v>8014</v>
      </c>
      <c r="C139" s="14" t="s">
        <v>228</v>
      </c>
      <c r="D139" s="14" t="s">
        <v>229</v>
      </c>
      <c r="E139" s="15">
        <v>12214.63</v>
      </c>
      <c r="F139" s="15">
        <f t="shared" ref="F139:F142" si="35">E139*18%</f>
        <v>2198.6333999999997</v>
      </c>
      <c r="G139" s="16"/>
      <c r="H139" s="17">
        <f t="shared" si="30"/>
        <v>14413.2634</v>
      </c>
      <c r="I139" s="17">
        <f t="shared" si="34"/>
        <v>610.73149999999998</v>
      </c>
      <c r="J139" s="17"/>
      <c r="K139" s="17"/>
      <c r="L139" s="17"/>
      <c r="M139" s="17"/>
      <c r="N139" s="17">
        <f t="shared" si="32"/>
        <v>610.73149999999998</v>
      </c>
      <c r="O139" s="17">
        <f t="shared" si="33"/>
        <v>13802.5319</v>
      </c>
      <c r="P139" s="17"/>
      <c r="Q139" s="18"/>
      <c r="R139" s="18"/>
    </row>
    <row r="140" spans="1:18" ht="64.5" x14ac:dyDescent="0.25">
      <c r="A140" s="12">
        <v>42936</v>
      </c>
      <c r="B140" s="19">
        <v>8015</v>
      </c>
      <c r="C140" s="14" t="s">
        <v>230</v>
      </c>
      <c r="D140" s="14" t="s">
        <v>231</v>
      </c>
      <c r="E140" s="15">
        <v>11567.8</v>
      </c>
      <c r="F140" s="15">
        <f t="shared" si="35"/>
        <v>2082.2039999999997</v>
      </c>
      <c r="G140" s="16"/>
      <c r="H140" s="17">
        <f t="shared" si="30"/>
        <v>13650.003999999999</v>
      </c>
      <c r="I140" s="17">
        <f t="shared" si="34"/>
        <v>578.39</v>
      </c>
      <c r="J140" s="17"/>
      <c r="K140" s="17"/>
      <c r="L140" s="17"/>
      <c r="M140" s="17"/>
      <c r="N140" s="17">
        <f t="shared" si="32"/>
        <v>578.39</v>
      </c>
      <c r="O140" s="17">
        <f t="shared" si="33"/>
        <v>13071.614</v>
      </c>
      <c r="P140" s="17"/>
      <c r="Q140" s="18"/>
      <c r="R140" s="18"/>
    </row>
    <row r="141" spans="1:18" ht="77.25" x14ac:dyDescent="0.25">
      <c r="A141" s="12">
        <v>42936</v>
      </c>
      <c r="B141" s="19">
        <v>8016</v>
      </c>
      <c r="C141" s="14" t="s">
        <v>191</v>
      </c>
      <c r="D141" s="14" t="s">
        <v>232</v>
      </c>
      <c r="E141" s="15">
        <v>26360</v>
      </c>
      <c r="F141" s="15">
        <f t="shared" si="35"/>
        <v>4744.8</v>
      </c>
      <c r="G141" s="16"/>
      <c r="H141" s="17">
        <f t="shared" si="30"/>
        <v>31104.799999999999</v>
      </c>
      <c r="I141" s="17">
        <f t="shared" si="34"/>
        <v>1318</v>
      </c>
      <c r="J141" s="17"/>
      <c r="K141" s="17"/>
      <c r="L141" s="17"/>
      <c r="M141" s="17"/>
      <c r="N141" s="17">
        <f t="shared" si="32"/>
        <v>1318</v>
      </c>
      <c r="O141" s="17">
        <f t="shared" si="33"/>
        <v>29786.799999999999</v>
      </c>
      <c r="P141" s="17"/>
      <c r="Q141" s="18"/>
      <c r="R141" s="18"/>
    </row>
    <row r="142" spans="1:18" ht="90" x14ac:dyDescent="0.25">
      <c r="A142" s="12">
        <v>42936</v>
      </c>
      <c r="B142" s="19">
        <v>8017</v>
      </c>
      <c r="C142" s="14" t="s">
        <v>233</v>
      </c>
      <c r="D142" s="14" t="s">
        <v>234</v>
      </c>
      <c r="E142" s="15">
        <f>1197+4000</f>
        <v>5197</v>
      </c>
      <c r="F142" s="15">
        <f t="shared" si="35"/>
        <v>935.45999999999992</v>
      </c>
      <c r="G142" s="16"/>
      <c r="H142" s="17">
        <f t="shared" si="30"/>
        <v>6132.46</v>
      </c>
      <c r="I142" s="17">
        <f t="shared" si="34"/>
        <v>259.85000000000002</v>
      </c>
      <c r="J142" s="17"/>
      <c r="K142" s="17"/>
      <c r="L142" s="17"/>
      <c r="M142" s="17"/>
      <c r="N142" s="17">
        <f t="shared" si="32"/>
        <v>259.85000000000002</v>
      </c>
      <c r="O142" s="17">
        <f t="shared" si="33"/>
        <v>5872.61</v>
      </c>
      <c r="P142" s="17"/>
      <c r="Q142" s="18"/>
      <c r="R142" s="18"/>
    </row>
    <row r="143" spans="1:18" ht="64.5" x14ac:dyDescent="0.25">
      <c r="A143" s="12">
        <v>42936</v>
      </c>
      <c r="B143" s="19">
        <v>8018</v>
      </c>
      <c r="C143" s="14" t="s">
        <v>235</v>
      </c>
      <c r="D143" s="14" t="s">
        <v>236</v>
      </c>
      <c r="E143" s="15">
        <f>80000*50%</f>
        <v>40000</v>
      </c>
      <c r="F143" s="15"/>
      <c r="G143" s="16"/>
      <c r="H143" s="17">
        <f t="shared" si="30"/>
        <v>40000</v>
      </c>
      <c r="I143" s="17"/>
      <c r="J143" s="17">
        <f>E143*10%</f>
        <v>4000</v>
      </c>
      <c r="K143" s="17"/>
      <c r="L143" s="17"/>
      <c r="M143" s="17"/>
      <c r="N143" s="17">
        <f t="shared" si="32"/>
        <v>4000</v>
      </c>
      <c r="O143" s="17">
        <f t="shared" si="33"/>
        <v>36000</v>
      </c>
      <c r="P143" s="17"/>
      <c r="Q143" s="18"/>
      <c r="R143" s="18"/>
    </row>
    <row r="144" spans="1:18" ht="39" x14ac:dyDescent="0.25">
      <c r="A144" s="12">
        <v>42936</v>
      </c>
      <c r="B144" s="19" t="s">
        <v>28</v>
      </c>
      <c r="C144" s="14" t="s">
        <v>29</v>
      </c>
      <c r="D144" s="14" t="s">
        <v>237</v>
      </c>
      <c r="E144" s="15">
        <v>2851.63</v>
      </c>
      <c r="F144" s="15"/>
      <c r="G144" s="16"/>
      <c r="H144" s="17">
        <f t="shared" si="25"/>
        <v>2851.63</v>
      </c>
      <c r="I144" s="17"/>
      <c r="J144" s="17"/>
      <c r="K144" s="17"/>
      <c r="L144" s="17"/>
      <c r="M144" s="17"/>
      <c r="N144" s="17"/>
      <c r="O144" s="17">
        <f t="shared" si="28"/>
        <v>2851.63</v>
      </c>
      <c r="P144" s="17"/>
      <c r="Q144" s="18"/>
      <c r="R144" s="18"/>
    </row>
    <row r="145" spans="1:18" ht="64.5" x14ac:dyDescent="0.25">
      <c r="A145" s="12">
        <v>42936</v>
      </c>
      <c r="B145" s="19" t="s">
        <v>28</v>
      </c>
      <c r="C145" s="14" t="s">
        <v>238</v>
      </c>
      <c r="D145" s="14" t="s">
        <v>239</v>
      </c>
      <c r="E145" s="15">
        <v>344935.97</v>
      </c>
      <c r="F145" s="15"/>
      <c r="G145" s="16"/>
      <c r="H145" s="17">
        <f t="shared" si="25"/>
        <v>344935.97</v>
      </c>
      <c r="I145" s="17"/>
      <c r="J145" s="17"/>
      <c r="K145" s="17"/>
      <c r="L145" s="17"/>
      <c r="M145" s="17"/>
      <c r="N145" s="17"/>
      <c r="O145" s="17">
        <f t="shared" si="28"/>
        <v>344935.97</v>
      </c>
      <c r="P145" s="17"/>
      <c r="Q145" s="18"/>
      <c r="R145" s="18"/>
    </row>
    <row r="146" spans="1:18" ht="64.5" x14ac:dyDescent="0.25">
      <c r="A146" s="12">
        <v>42936</v>
      </c>
      <c r="B146" s="19" t="s">
        <v>28</v>
      </c>
      <c r="C146" s="14" t="s">
        <v>238</v>
      </c>
      <c r="D146" s="14" t="s">
        <v>240</v>
      </c>
      <c r="E146" s="15">
        <v>88380.87</v>
      </c>
      <c r="F146" s="15"/>
      <c r="G146" s="16"/>
      <c r="H146" s="17">
        <f t="shared" si="25"/>
        <v>88380.87</v>
      </c>
      <c r="I146" s="17"/>
      <c r="J146" s="17"/>
      <c r="K146" s="17"/>
      <c r="L146" s="17"/>
      <c r="M146" s="17"/>
      <c r="N146" s="17"/>
      <c r="O146" s="17">
        <f t="shared" si="28"/>
        <v>88380.87</v>
      </c>
      <c r="P146" s="17"/>
      <c r="Q146" s="18"/>
      <c r="R146" s="18"/>
    </row>
    <row r="147" spans="1:18" ht="77.25" x14ac:dyDescent="0.25">
      <c r="A147" s="12">
        <v>42936</v>
      </c>
      <c r="B147" s="19" t="s">
        <v>28</v>
      </c>
      <c r="C147" s="14" t="s">
        <v>241</v>
      </c>
      <c r="D147" s="14" t="s">
        <v>242</v>
      </c>
      <c r="E147" s="15">
        <v>70000</v>
      </c>
      <c r="F147" s="15">
        <f t="shared" si="24"/>
        <v>12600</v>
      </c>
      <c r="G147" s="16"/>
      <c r="H147" s="17">
        <f t="shared" si="25"/>
        <v>82600</v>
      </c>
      <c r="I147" s="17"/>
      <c r="J147" s="17">
        <f>E147*10%</f>
        <v>7000</v>
      </c>
      <c r="K147" s="17"/>
      <c r="L147" s="17"/>
      <c r="M147" s="17">
        <f>F147</f>
        <v>12600</v>
      </c>
      <c r="N147" s="17">
        <f t="shared" si="27"/>
        <v>19600</v>
      </c>
      <c r="O147" s="17">
        <f t="shared" si="28"/>
        <v>63000</v>
      </c>
      <c r="P147" s="17"/>
      <c r="Q147" s="18"/>
      <c r="R147" s="18"/>
    </row>
    <row r="148" spans="1:18" ht="77.25" x14ac:dyDescent="0.25">
      <c r="A148" s="12">
        <v>42936</v>
      </c>
      <c r="B148" s="19" t="s">
        <v>28</v>
      </c>
      <c r="C148" s="14" t="s">
        <v>243</v>
      </c>
      <c r="D148" s="14" t="s">
        <v>244</v>
      </c>
      <c r="E148" s="15">
        <v>45762.720000000001</v>
      </c>
      <c r="F148" s="15">
        <v>8237.2800000000007</v>
      </c>
      <c r="G148" s="16"/>
      <c r="H148" s="17">
        <f t="shared" si="25"/>
        <v>54000</v>
      </c>
      <c r="I148" s="17"/>
      <c r="J148" s="17">
        <f>E148*10%</f>
        <v>4576.2719999999999</v>
      </c>
      <c r="K148" s="17"/>
      <c r="L148" s="17"/>
      <c r="M148" s="17">
        <f>F148</f>
        <v>8237.2800000000007</v>
      </c>
      <c r="N148" s="17">
        <f t="shared" si="27"/>
        <v>12813.552</v>
      </c>
      <c r="O148" s="17">
        <f t="shared" si="28"/>
        <v>41186.448000000004</v>
      </c>
      <c r="P148" s="17"/>
      <c r="Q148" s="18"/>
      <c r="R148" s="18"/>
    </row>
    <row r="149" spans="1:18" ht="26.25" x14ac:dyDescent="0.25">
      <c r="A149" s="12">
        <v>42937</v>
      </c>
      <c r="B149" s="19" t="s">
        <v>28</v>
      </c>
      <c r="C149" s="14" t="s">
        <v>245</v>
      </c>
      <c r="D149" s="14" t="s">
        <v>246</v>
      </c>
      <c r="E149" s="15">
        <v>29079322.039999999</v>
      </c>
      <c r="F149" s="15"/>
      <c r="G149" s="16"/>
      <c r="H149" s="17">
        <f t="shared" si="25"/>
        <v>29079322.039999999</v>
      </c>
      <c r="I149" s="17"/>
      <c r="J149" s="17"/>
      <c r="K149" s="17"/>
      <c r="L149" s="17"/>
      <c r="M149" s="17"/>
      <c r="N149" s="17"/>
      <c r="O149" s="17">
        <f t="shared" si="28"/>
        <v>29079322.039999999</v>
      </c>
      <c r="P149" s="17"/>
      <c r="Q149" s="18"/>
      <c r="R149" s="18"/>
    </row>
    <row r="150" spans="1:18" ht="26.25" x14ac:dyDescent="0.25">
      <c r="A150" s="12">
        <v>42937</v>
      </c>
      <c r="B150" s="19" t="s">
        <v>28</v>
      </c>
      <c r="C150" s="14" t="s">
        <v>247</v>
      </c>
      <c r="D150" s="14" t="s">
        <v>248</v>
      </c>
      <c r="E150" s="15">
        <v>3020258.72</v>
      </c>
      <c r="F150" s="15"/>
      <c r="G150" s="16"/>
      <c r="H150" s="17">
        <f t="shared" si="25"/>
        <v>3020258.72</v>
      </c>
      <c r="I150" s="17"/>
      <c r="J150" s="17"/>
      <c r="K150" s="17"/>
      <c r="L150" s="17"/>
      <c r="M150" s="17"/>
      <c r="N150" s="17"/>
      <c r="O150" s="17">
        <f t="shared" si="28"/>
        <v>3020258.72</v>
      </c>
      <c r="P150" s="17"/>
      <c r="Q150" s="18"/>
      <c r="R150" s="18"/>
    </row>
    <row r="151" spans="1:18" ht="51.75" x14ac:dyDescent="0.25">
      <c r="A151" s="12">
        <v>42937</v>
      </c>
      <c r="B151" s="19" t="s">
        <v>84</v>
      </c>
      <c r="C151" s="14" t="s">
        <v>85</v>
      </c>
      <c r="D151" s="14" t="s">
        <v>249</v>
      </c>
      <c r="E151" s="15"/>
      <c r="F151" s="15"/>
      <c r="G151" s="16"/>
      <c r="H151" s="17"/>
      <c r="I151" s="17"/>
      <c r="J151" s="17"/>
      <c r="K151" s="17"/>
      <c r="L151" s="17"/>
      <c r="M151" s="17"/>
      <c r="N151" s="17"/>
      <c r="O151" s="17"/>
      <c r="P151" s="17">
        <v>790867.22</v>
      </c>
      <c r="Q151" s="18"/>
      <c r="R151" s="18"/>
    </row>
    <row r="152" spans="1:18" ht="51.75" x14ac:dyDescent="0.25">
      <c r="A152" s="12">
        <v>42937</v>
      </c>
      <c r="B152" s="19" t="s">
        <v>28</v>
      </c>
      <c r="C152" s="14" t="s">
        <v>29</v>
      </c>
      <c r="D152" s="14" t="s">
        <v>250</v>
      </c>
      <c r="E152" s="15">
        <v>2257.54</v>
      </c>
      <c r="F152" s="15"/>
      <c r="G152" s="16"/>
      <c r="H152" s="17">
        <f t="shared" si="25"/>
        <v>2257.54</v>
      </c>
      <c r="I152" s="17"/>
      <c r="J152" s="17"/>
      <c r="K152" s="17"/>
      <c r="L152" s="17"/>
      <c r="M152" s="17"/>
      <c r="N152" s="17"/>
      <c r="O152" s="17">
        <f t="shared" si="28"/>
        <v>2257.54</v>
      </c>
      <c r="P152" s="17"/>
      <c r="Q152" s="18"/>
      <c r="R152" s="18"/>
    </row>
    <row r="153" spans="1:18" ht="77.25" x14ac:dyDescent="0.25">
      <c r="A153" s="12">
        <v>42937</v>
      </c>
      <c r="B153" s="19" t="s">
        <v>28</v>
      </c>
      <c r="C153" s="14" t="s">
        <v>251</v>
      </c>
      <c r="D153" s="14" t="s">
        <v>252</v>
      </c>
      <c r="E153" s="15">
        <f>38505*70%</f>
        <v>26953.5</v>
      </c>
      <c r="F153" s="15">
        <f>10781.4*70%</f>
        <v>7546.98</v>
      </c>
      <c r="G153" s="16"/>
      <c r="H153" s="17">
        <f t="shared" si="25"/>
        <v>34500.479999999996</v>
      </c>
      <c r="I153" s="17">
        <v>1347.67</v>
      </c>
      <c r="J153" s="17"/>
      <c r="K153" s="17"/>
      <c r="L153" s="17"/>
      <c r="M153" s="17"/>
      <c r="N153" s="17">
        <f t="shared" ref="N153" si="36">I153+J153+K153+L153+M153</f>
        <v>1347.67</v>
      </c>
      <c r="O153" s="17">
        <f t="shared" si="28"/>
        <v>33152.81</v>
      </c>
      <c r="P153" s="17"/>
      <c r="Q153" s="18"/>
      <c r="R153" s="18"/>
    </row>
    <row r="154" spans="1:18" ht="77.25" x14ac:dyDescent="0.25">
      <c r="A154" s="12">
        <v>42940</v>
      </c>
      <c r="B154" s="19">
        <v>8019</v>
      </c>
      <c r="C154" s="14" t="s">
        <v>233</v>
      </c>
      <c r="D154" s="14" t="s">
        <v>253</v>
      </c>
      <c r="E154" s="15">
        <v>15500</v>
      </c>
      <c r="F154" s="15">
        <f t="shared" si="24"/>
        <v>2790</v>
      </c>
      <c r="G154" s="16"/>
      <c r="H154" s="17">
        <f t="shared" si="25"/>
        <v>18290</v>
      </c>
      <c r="I154" s="17">
        <f t="shared" si="26"/>
        <v>775</v>
      </c>
      <c r="J154" s="17"/>
      <c r="K154" s="17"/>
      <c r="L154" s="17"/>
      <c r="M154" s="17"/>
      <c r="N154" s="17">
        <f t="shared" si="27"/>
        <v>775</v>
      </c>
      <c r="O154" s="17">
        <f t="shared" si="28"/>
        <v>17515</v>
      </c>
      <c r="P154" s="17"/>
      <c r="Q154" s="18"/>
      <c r="R154" s="18"/>
    </row>
    <row r="155" spans="1:18" ht="90" x14ac:dyDescent="0.25">
      <c r="A155" s="12">
        <v>42940</v>
      </c>
      <c r="B155" s="19">
        <v>8020</v>
      </c>
      <c r="C155" s="14" t="s">
        <v>233</v>
      </c>
      <c r="D155" s="14" t="s">
        <v>254</v>
      </c>
      <c r="E155" s="15">
        <f>15250+2560.56</f>
        <v>17810.560000000001</v>
      </c>
      <c r="F155" s="15">
        <f t="shared" si="24"/>
        <v>3205.9007999999999</v>
      </c>
      <c r="G155" s="16"/>
      <c r="H155" s="17">
        <f t="shared" si="25"/>
        <v>21016.460800000001</v>
      </c>
      <c r="I155" s="17">
        <f t="shared" si="26"/>
        <v>890.52800000000013</v>
      </c>
      <c r="J155" s="17"/>
      <c r="K155" s="17"/>
      <c r="L155" s="17"/>
      <c r="M155" s="17"/>
      <c r="N155" s="17">
        <f t="shared" si="27"/>
        <v>890.52800000000013</v>
      </c>
      <c r="O155" s="17">
        <f t="shared" si="28"/>
        <v>20125.932800000002</v>
      </c>
      <c r="P155" s="17"/>
      <c r="Q155" s="18"/>
      <c r="R155" s="18"/>
    </row>
    <row r="156" spans="1:18" ht="64.5" x14ac:dyDescent="0.25">
      <c r="A156" s="12">
        <v>42940</v>
      </c>
      <c r="B156" s="19">
        <v>8021</v>
      </c>
      <c r="C156" s="14" t="s">
        <v>255</v>
      </c>
      <c r="D156" s="14" t="s">
        <v>256</v>
      </c>
      <c r="E156" s="15">
        <v>38200</v>
      </c>
      <c r="F156" s="15">
        <f t="shared" si="24"/>
        <v>6876</v>
      </c>
      <c r="G156" s="16"/>
      <c r="H156" s="17">
        <f t="shared" si="25"/>
        <v>45076</v>
      </c>
      <c r="I156" s="17">
        <f t="shared" si="26"/>
        <v>1910</v>
      </c>
      <c r="J156" s="17"/>
      <c r="K156" s="17"/>
      <c r="L156" s="17"/>
      <c r="M156" s="17"/>
      <c r="N156" s="17">
        <f t="shared" si="27"/>
        <v>1910</v>
      </c>
      <c r="O156" s="17">
        <f t="shared" si="28"/>
        <v>43166</v>
      </c>
      <c r="P156" s="17"/>
      <c r="Q156" s="18"/>
      <c r="R156" s="18"/>
    </row>
    <row r="157" spans="1:18" ht="64.5" x14ac:dyDescent="0.25">
      <c r="A157" s="12">
        <v>42940</v>
      </c>
      <c r="B157" s="19">
        <v>8022</v>
      </c>
      <c r="C157" s="14" t="s">
        <v>257</v>
      </c>
      <c r="D157" s="14" t="s">
        <v>258</v>
      </c>
      <c r="E157" s="15">
        <v>29657.5</v>
      </c>
      <c r="F157" s="15">
        <f t="shared" si="24"/>
        <v>5338.3499999999995</v>
      </c>
      <c r="G157" s="16"/>
      <c r="H157" s="17">
        <f t="shared" si="25"/>
        <v>34995.85</v>
      </c>
      <c r="I157" s="17">
        <f t="shared" si="26"/>
        <v>1482.875</v>
      </c>
      <c r="J157" s="17"/>
      <c r="K157" s="17"/>
      <c r="L157" s="17"/>
      <c r="M157" s="17"/>
      <c r="N157" s="17">
        <f t="shared" si="27"/>
        <v>1482.875</v>
      </c>
      <c r="O157" s="17">
        <v>33512.97</v>
      </c>
      <c r="P157" s="17"/>
      <c r="Q157" s="18"/>
      <c r="R157" s="18"/>
    </row>
    <row r="158" spans="1:18" ht="39" x14ac:dyDescent="0.25">
      <c r="A158" s="12">
        <v>42940</v>
      </c>
      <c r="B158" s="19">
        <v>8023</v>
      </c>
      <c r="C158" s="14" t="s">
        <v>259</v>
      </c>
      <c r="D158" s="14" t="s">
        <v>260</v>
      </c>
      <c r="E158" s="15">
        <v>11949.16</v>
      </c>
      <c r="F158" s="15">
        <f t="shared" si="24"/>
        <v>2150.8487999999998</v>
      </c>
      <c r="G158" s="16"/>
      <c r="H158" s="17">
        <f t="shared" si="25"/>
        <v>14100.0088</v>
      </c>
      <c r="I158" s="17">
        <v>597.46</v>
      </c>
      <c r="J158" s="17"/>
      <c r="K158" s="17"/>
      <c r="L158" s="17"/>
      <c r="M158" s="17"/>
      <c r="N158" s="17">
        <f t="shared" si="27"/>
        <v>597.46</v>
      </c>
      <c r="O158" s="17">
        <f t="shared" si="28"/>
        <v>13502.5488</v>
      </c>
      <c r="P158" s="17"/>
      <c r="Q158" s="18"/>
      <c r="R158" s="18"/>
    </row>
    <row r="159" spans="1:18" ht="90" x14ac:dyDescent="0.25">
      <c r="A159" s="12">
        <v>42940</v>
      </c>
      <c r="B159" s="19" t="s">
        <v>28</v>
      </c>
      <c r="C159" s="14" t="s">
        <v>261</v>
      </c>
      <c r="D159" s="14" t="s">
        <v>262</v>
      </c>
      <c r="E159" s="15">
        <v>3855.93</v>
      </c>
      <c r="F159" s="15">
        <f t="shared" ref="F159" si="37">E159*18%</f>
        <v>694.06739999999991</v>
      </c>
      <c r="G159" s="16"/>
      <c r="H159" s="17">
        <f t="shared" ref="H159:H219" si="38">E159+F159+G159</f>
        <v>4549.9974000000002</v>
      </c>
      <c r="I159" s="17">
        <v>192.79</v>
      </c>
      <c r="J159" s="17"/>
      <c r="K159" s="17"/>
      <c r="L159" s="17"/>
      <c r="M159" s="17"/>
      <c r="N159" s="17">
        <f t="shared" ref="N159:N160" si="39">I159+J159+K159+L159+M159</f>
        <v>192.79</v>
      </c>
      <c r="O159" s="17">
        <f t="shared" ref="O159:O219" si="40">H159-N159</f>
        <v>4357.2074000000002</v>
      </c>
      <c r="P159" s="17"/>
      <c r="Q159" s="18"/>
      <c r="R159" s="18"/>
    </row>
    <row r="160" spans="1:18" ht="77.25" x14ac:dyDescent="0.25">
      <c r="A160" s="12">
        <v>42940</v>
      </c>
      <c r="B160" s="19" t="s">
        <v>28</v>
      </c>
      <c r="C160" s="14" t="s">
        <v>263</v>
      </c>
      <c r="D160" s="14" t="s">
        <v>264</v>
      </c>
      <c r="E160" s="20">
        <v>15960</v>
      </c>
      <c r="F160" s="15"/>
      <c r="G160" s="16"/>
      <c r="H160" s="17">
        <f t="shared" si="38"/>
        <v>15960</v>
      </c>
      <c r="I160" s="17">
        <v>676.27</v>
      </c>
      <c r="J160" s="17"/>
      <c r="K160" s="17"/>
      <c r="L160" s="17"/>
      <c r="M160" s="17"/>
      <c r="N160" s="17">
        <f t="shared" si="39"/>
        <v>676.27</v>
      </c>
      <c r="O160" s="17">
        <f t="shared" si="40"/>
        <v>15283.73</v>
      </c>
      <c r="P160" s="17"/>
      <c r="Q160" s="18"/>
      <c r="R160" s="18"/>
    </row>
    <row r="161" spans="1:18" ht="51.75" x14ac:dyDescent="0.25">
      <c r="A161" s="12">
        <v>42940</v>
      </c>
      <c r="B161" s="19" t="s">
        <v>28</v>
      </c>
      <c r="C161" s="14" t="s">
        <v>29</v>
      </c>
      <c r="D161" s="14" t="s">
        <v>265</v>
      </c>
      <c r="E161" s="15">
        <v>7247.88</v>
      </c>
      <c r="F161" s="15"/>
      <c r="G161" s="16"/>
      <c r="H161" s="17">
        <f t="shared" si="38"/>
        <v>7247.88</v>
      </c>
      <c r="I161" s="17"/>
      <c r="J161" s="17"/>
      <c r="K161" s="17"/>
      <c r="L161" s="17"/>
      <c r="M161" s="17"/>
      <c r="N161" s="17"/>
      <c r="O161" s="17">
        <f t="shared" si="40"/>
        <v>7247.88</v>
      </c>
      <c r="P161" s="17"/>
      <c r="Q161" s="18"/>
      <c r="R161" s="18"/>
    </row>
    <row r="162" spans="1:18" ht="64.5" x14ac:dyDescent="0.25">
      <c r="A162" s="12">
        <v>42941</v>
      </c>
      <c r="B162" s="19">
        <v>8024</v>
      </c>
      <c r="C162" s="14" t="s">
        <v>266</v>
      </c>
      <c r="D162" s="14" t="s">
        <v>267</v>
      </c>
      <c r="E162" s="15">
        <v>26650</v>
      </c>
      <c r="F162" s="15">
        <f t="shared" ref="F162:F217" si="41">E162*18%</f>
        <v>4797</v>
      </c>
      <c r="G162" s="16"/>
      <c r="H162" s="17">
        <f t="shared" si="38"/>
        <v>31447</v>
      </c>
      <c r="I162" s="17">
        <f t="shared" ref="I162:I217" si="42">E162*5%</f>
        <v>1332.5</v>
      </c>
      <c r="J162" s="17"/>
      <c r="K162" s="17"/>
      <c r="L162" s="17"/>
      <c r="M162" s="17"/>
      <c r="N162" s="17">
        <f t="shared" ref="N162:N217" si="43">I162+J162+K162+L162+M162</f>
        <v>1332.5</v>
      </c>
      <c r="O162" s="17">
        <f t="shared" si="40"/>
        <v>30114.5</v>
      </c>
      <c r="P162" s="17"/>
      <c r="Q162" s="18"/>
      <c r="R162" s="18"/>
    </row>
    <row r="163" spans="1:18" ht="77.25" x14ac:dyDescent="0.25">
      <c r="A163" s="12">
        <v>42941</v>
      </c>
      <c r="B163" s="19">
        <v>8025</v>
      </c>
      <c r="C163" s="14" t="s">
        <v>16</v>
      </c>
      <c r="D163" s="14" t="s">
        <v>268</v>
      </c>
      <c r="E163" s="15">
        <v>27611.119999999999</v>
      </c>
      <c r="F163" s="15">
        <f t="shared" si="41"/>
        <v>4970.0015999999996</v>
      </c>
      <c r="G163" s="16"/>
      <c r="H163" s="17">
        <f t="shared" si="38"/>
        <v>32581.121599999999</v>
      </c>
      <c r="I163" s="17">
        <f t="shared" si="42"/>
        <v>1380.556</v>
      </c>
      <c r="J163" s="17"/>
      <c r="K163" s="17"/>
      <c r="L163" s="17"/>
      <c r="M163" s="17"/>
      <c r="N163" s="17">
        <f t="shared" si="43"/>
        <v>1380.556</v>
      </c>
      <c r="O163" s="17">
        <f t="shared" si="40"/>
        <v>31200.565599999998</v>
      </c>
      <c r="P163" s="17"/>
      <c r="Q163" s="18"/>
      <c r="R163" s="18"/>
    </row>
    <row r="164" spans="1:18" ht="77.25" x14ac:dyDescent="0.25">
      <c r="A164" s="12">
        <v>42941</v>
      </c>
      <c r="B164" s="19">
        <v>8026</v>
      </c>
      <c r="C164" s="14" t="s">
        <v>269</v>
      </c>
      <c r="D164" s="14" t="s">
        <v>270</v>
      </c>
      <c r="E164" s="15">
        <v>5931.36</v>
      </c>
      <c r="F164" s="15">
        <f t="shared" si="41"/>
        <v>1067.6447999999998</v>
      </c>
      <c r="G164" s="16"/>
      <c r="H164" s="17">
        <f t="shared" si="38"/>
        <v>6999.0047999999997</v>
      </c>
      <c r="I164" s="17">
        <f t="shared" si="42"/>
        <v>296.56799999999998</v>
      </c>
      <c r="J164" s="17"/>
      <c r="K164" s="17"/>
      <c r="L164" s="17"/>
      <c r="M164" s="17"/>
      <c r="N164" s="17">
        <f t="shared" si="43"/>
        <v>296.56799999999998</v>
      </c>
      <c r="O164" s="17">
        <v>6702.43</v>
      </c>
      <c r="P164" s="17"/>
      <c r="Q164" s="18"/>
      <c r="R164" s="18"/>
    </row>
    <row r="165" spans="1:18" ht="64.5" x14ac:dyDescent="0.25">
      <c r="A165" s="12">
        <v>42941</v>
      </c>
      <c r="B165" s="19">
        <v>8027</v>
      </c>
      <c r="C165" s="14" t="s">
        <v>60</v>
      </c>
      <c r="D165" s="14" t="s">
        <v>271</v>
      </c>
      <c r="E165" s="15">
        <v>5880</v>
      </c>
      <c r="F165" s="15">
        <f t="shared" si="41"/>
        <v>1058.3999999999999</v>
      </c>
      <c r="G165" s="16"/>
      <c r="H165" s="17">
        <f t="shared" si="38"/>
        <v>6938.4</v>
      </c>
      <c r="I165" s="17">
        <f t="shared" si="42"/>
        <v>294</v>
      </c>
      <c r="J165" s="17"/>
      <c r="K165" s="17"/>
      <c r="L165" s="17"/>
      <c r="M165" s="17"/>
      <c r="N165" s="17">
        <f t="shared" si="43"/>
        <v>294</v>
      </c>
      <c r="O165" s="17">
        <f t="shared" si="40"/>
        <v>6644.4</v>
      </c>
      <c r="P165" s="17"/>
      <c r="Q165" s="18"/>
      <c r="R165" s="18"/>
    </row>
    <row r="166" spans="1:18" ht="51.75" x14ac:dyDescent="0.25">
      <c r="A166" s="12">
        <v>42941</v>
      </c>
      <c r="B166" s="19">
        <v>8028</v>
      </c>
      <c r="C166" s="14" t="s">
        <v>272</v>
      </c>
      <c r="D166" s="14" t="s">
        <v>273</v>
      </c>
      <c r="E166" s="15">
        <v>23069</v>
      </c>
      <c r="F166" s="15"/>
      <c r="G166" s="16"/>
      <c r="H166" s="17">
        <f t="shared" si="38"/>
        <v>23069</v>
      </c>
      <c r="I166" s="17"/>
      <c r="J166" s="17"/>
      <c r="K166" s="17"/>
      <c r="L166" s="17"/>
      <c r="M166" s="17"/>
      <c r="N166" s="17"/>
      <c r="O166" s="17">
        <f t="shared" si="40"/>
        <v>23069</v>
      </c>
      <c r="P166" s="17"/>
      <c r="Q166" s="18"/>
      <c r="R166" s="18"/>
    </row>
    <row r="167" spans="1:18" ht="90" x14ac:dyDescent="0.25">
      <c r="A167" s="12">
        <v>42941</v>
      </c>
      <c r="B167" s="19">
        <v>8029</v>
      </c>
      <c r="C167" s="14" t="s">
        <v>274</v>
      </c>
      <c r="D167" s="14" t="s">
        <v>275</v>
      </c>
      <c r="E167" s="15">
        <v>5100</v>
      </c>
      <c r="F167" s="15">
        <f t="shared" si="41"/>
        <v>918</v>
      </c>
      <c r="G167" s="16"/>
      <c r="H167" s="17">
        <f t="shared" si="38"/>
        <v>6018</v>
      </c>
      <c r="I167" s="17">
        <f t="shared" si="42"/>
        <v>255</v>
      </c>
      <c r="J167" s="17"/>
      <c r="K167" s="17"/>
      <c r="L167" s="17"/>
      <c r="M167" s="17"/>
      <c r="N167" s="17">
        <f t="shared" si="43"/>
        <v>255</v>
      </c>
      <c r="O167" s="17">
        <f t="shared" si="40"/>
        <v>5763</v>
      </c>
      <c r="P167" s="17"/>
      <c r="Q167" s="18"/>
      <c r="R167" s="18"/>
    </row>
    <row r="168" spans="1:18" ht="77.25" x14ac:dyDescent="0.25">
      <c r="A168" s="12">
        <v>42941</v>
      </c>
      <c r="B168" s="19">
        <v>8030</v>
      </c>
      <c r="C168" s="14" t="s">
        <v>108</v>
      </c>
      <c r="D168" s="14" t="s">
        <v>276</v>
      </c>
      <c r="E168" s="15">
        <v>34216.44</v>
      </c>
      <c r="F168" s="15">
        <f t="shared" si="41"/>
        <v>6158.9592000000002</v>
      </c>
      <c r="G168" s="16"/>
      <c r="H168" s="17">
        <f t="shared" si="38"/>
        <v>40375.3992</v>
      </c>
      <c r="I168" s="17">
        <f t="shared" si="42"/>
        <v>1710.8220000000001</v>
      </c>
      <c r="J168" s="17"/>
      <c r="K168" s="17"/>
      <c r="L168" s="17"/>
      <c r="M168" s="17"/>
      <c r="N168" s="17">
        <f t="shared" si="43"/>
        <v>1710.8220000000001</v>
      </c>
      <c r="O168" s="17">
        <f t="shared" si="40"/>
        <v>38664.5772</v>
      </c>
      <c r="P168" s="17"/>
      <c r="Q168" s="18"/>
      <c r="R168" s="18"/>
    </row>
    <row r="169" spans="1:18" ht="90" x14ac:dyDescent="0.25">
      <c r="A169" s="12">
        <v>42941</v>
      </c>
      <c r="B169" s="19">
        <v>8031</v>
      </c>
      <c r="C169" s="14" t="s">
        <v>277</v>
      </c>
      <c r="D169" s="14" t="s">
        <v>278</v>
      </c>
      <c r="E169" s="15">
        <v>80665</v>
      </c>
      <c r="F169" s="15">
        <f t="shared" si="41"/>
        <v>14519.699999999999</v>
      </c>
      <c r="G169" s="16"/>
      <c r="H169" s="17">
        <f t="shared" si="38"/>
        <v>95184.7</v>
      </c>
      <c r="I169" s="17">
        <f t="shared" si="42"/>
        <v>4033.25</v>
      </c>
      <c r="J169" s="17"/>
      <c r="K169" s="17"/>
      <c r="L169" s="17"/>
      <c r="M169" s="17">
        <f>F169</f>
        <v>14519.699999999999</v>
      </c>
      <c r="N169" s="17">
        <f t="shared" si="43"/>
        <v>18552.949999999997</v>
      </c>
      <c r="O169" s="17">
        <f t="shared" si="40"/>
        <v>76631.75</v>
      </c>
      <c r="P169" s="17"/>
      <c r="Q169" s="18"/>
      <c r="R169" s="18"/>
    </row>
    <row r="170" spans="1:18" ht="77.25" x14ac:dyDescent="0.25">
      <c r="A170" s="12">
        <v>42941</v>
      </c>
      <c r="B170" s="19">
        <v>8032</v>
      </c>
      <c r="C170" s="14" t="s">
        <v>89</v>
      </c>
      <c r="D170" s="14" t="s">
        <v>279</v>
      </c>
      <c r="E170" s="15">
        <v>74000</v>
      </c>
      <c r="F170" s="15">
        <f t="shared" si="41"/>
        <v>13320</v>
      </c>
      <c r="G170" s="16"/>
      <c r="H170" s="17">
        <f t="shared" si="38"/>
        <v>87320</v>
      </c>
      <c r="I170" s="17">
        <f t="shared" si="42"/>
        <v>3700</v>
      </c>
      <c r="J170" s="17"/>
      <c r="K170" s="17"/>
      <c r="L170" s="17"/>
      <c r="M170" s="17"/>
      <c r="N170" s="17">
        <f t="shared" si="43"/>
        <v>3700</v>
      </c>
      <c r="O170" s="17">
        <f t="shared" si="40"/>
        <v>83620</v>
      </c>
      <c r="P170" s="17"/>
      <c r="Q170" s="18"/>
      <c r="R170" s="18"/>
    </row>
    <row r="171" spans="1:18" ht="39" x14ac:dyDescent="0.25">
      <c r="A171" s="12">
        <v>42941</v>
      </c>
      <c r="B171" s="19" t="s">
        <v>28</v>
      </c>
      <c r="C171" s="14" t="s">
        <v>29</v>
      </c>
      <c r="D171" s="14" t="s">
        <v>280</v>
      </c>
      <c r="E171" s="15">
        <v>3160.55</v>
      </c>
      <c r="F171" s="15"/>
      <c r="G171" s="16"/>
      <c r="H171" s="17">
        <f t="shared" si="38"/>
        <v>3160.55</v>
      </c>
      <c r="I171" s="17"/>
      <c r="J171" s="17"/>
      <c r="K171" s="17"/>
      <c r="L171" s="17"/>
      <c r="M171" s="17"/>
      <c r="N171" s="17"/>
      <c r="O171" s="17">
        <f t="shared" si="40"/>
        <v>3160.55</v>
      </c>
      <c r="P171" s="17"/>
      <c r="Q171" s="18"/>
      <c r="R171" s="18"/>
    </row>
    <row r="172" spans="1:18" ht="64.5" x14ac:dyDescent="0.25">
      <c r="A172" s="12">
        <v>42941</v>
      </c>
      <c r="B172" s="19" t="s">
        <v>28</v>
      </c>
      <c r="C172" s="14" t="s">
        <v>29</v>
      </c>
      <c r="D172" s="14" t="s">
        <v>281</v>
      </c>
      <c r="E172" s="15">
        <v>6059.71</v>
      </c>
      <c r="F172" s="15"/>
      <c r="G172" s="16"/>
      <c r="H172" s="17">
        <f t="shared" si="38"/>
        <v>6059.71</v>
      </c>
      <c r="I172" s="17"/>
      <c r="J172" s="17"/>
      <c r="K172" s="17"/>
      <c r="L172" s="17"/>
      <c r="M172" s="17"/>
      <c r="N172" s="17"/>
      <c r="O172" s="17">
        <f t="shared" si="40"/>
        <v>6059.71</v>
      </c>
      <c r="P172" s="17"/>
      <c r="Q172" s="18"/>
      <c r="R172" s="18"/>
    </row>
    <row r="173" spans="1:18" ht="39" x14ac:dyDescent="0.25">
      <c r="A173" s="12">
        <v>42941</v>
      </c>
      <c r="B173" s="19" t="s">
        <v>28</v>
      </c>
      <c r="C173" s="14" t="s">
        <v>29</v>
      </c>
      <c r="D173" s="14" t="s">
        <v>282</v>
      </c>
      <c r="E173" s="15">
        <v>3683.35</v>
      </c>
      <c r="F173" s="15"/>
      <c r="G173" s="16"/>
      <c r="H173" s="17">
        <f t="shared" si="38"/>
        <v>3683.35</v>
      </c>
      <c r="I173" s="17"/>
      <c r="J173" s="17"/>
      <c r="K173" s="17"/>
      <c r="L173" s="17"/>
      <c r="M173" s="17"/>
      <c r="N173" s="17">
        <f t="shared" si="43"/>
        <v>0</v>
      </c>
      <c r="O173" s="17">
        <f t="shared" si="40"/>
        <v>3683.35</v>
      </c>
      <c r="P173" s="17"/>
      <c r="Q173" s="18"/>
      <c r="R173" s="18"/>
    </row>
    <row r="174" spans="1:18" ht="51.75" x14ac:dyDescent="0.25">
      <c r="A174" s="12">
        <v>42941</v>
      </c>
      <c r="B174" s="19" t="s">
        <v>28</v>
      </c>
      <c r="C174" s="14" t="s">
        <v>29</v>
      </c>
      <c r="D174" s="14" t="s">
        <v>283</v>
      </c>
      <c r="E174" s="15">
        <v>4633.8900000000003</v>
      </c>
      <c r="F174" s="15"/>
      <c r="G174" s="16"/>
      <c r="H174" s="17">
        <f t="shared" si="38"/>
        <v>4633.8900000000003</v>
      </c>
      <c r="I174" s="17"/>
      <c r="J174" s="17"/>
      <c r="K174" s="17"/>
      <c r="L174" s="17"/>
      <c r="M174" s="17"/>
      <c r="N174" s="17">
        <f t="shared" si="43"/>
        <v>0</v>
      </c>
      <c r="O174" s="17">
        <f t="shared" si="40"/>
        <v>4633.8900000000003</v>
      </c>
      <c r="P174" s="17"/>
      <c r="Q174" s="18"/>
      <c r="R174" s="18"/>
    </row>
    <row r="175" spans="1:18" ht="51.75" x14ac:dyDescent="0.25">
      <c r="A175" s="12">
        <v>42941</v>
      </c>
      <c r="B175" s="19" t="s">
        <v>28</v>
      </c>
      <c r="C175" s="14" t="s">
        <v>29</v>
      </c>
      <c r="D175" s="14" t="s">
        <v>284</v>
      </c>
      <c r="E175" s="15">
        <v>3849.69</v>
      </c>
      <c r="F175" s="15"/>
      <c r="G175" s="16"/>
      <c r="H175" s="17">
        <f t="shared" si="38"/>
        <v>3849.69</v>
      </c>
      <c r="I175" s="17"/>
      <c r="J175" s="17"/>
      <c r="K175" s="17"/>
      <c r="L175" s="17"/>
      <c r="M175" s="17"/>
      <c r="N175" s="17">
        <f t="shared" si="43"/>
        <v>0</v>
      </c>
      <c r="O175" s="17">
        <f t="shared" si="40"/>
        <v>3849.69</v>
      </c>
      <c r="P175" s="17"/>
      <c r="Q175" s="18"/>
      <c r="R175" s="18"/>
    </row>
    <row r="176" spans="1:18" ht="64.5" x14ac:dyDescent="0.25">
      <c r="A176" s="12">
        <v>42941</v>
      </c>
      <c r="B176" s="19" t="s">
        <v>28</v>
      </c>
      <c r="C176" s="14" t="s">
        <v>285</v>
      </c>
      <c r="D176" s="14" t="s">
        <v>286</v>
      </c>
      <c r="E176" s="15">
        <v>120486.92</v>
      </c>
      <c r="F176" s="15"/>
      <c r="G176" s="16"/>
      <c r="H176" s="17">
        <f t="shared" si="38"/>
        <v>120486.92</v>
      </c>
      <c r="I176" s="17"/>
      <c r="J176" s="17"/>
      <c r="K176" s="17"/>
      <c r="L176" s="17"/>
      <c r="M176" s="17"/>
      <c r="N176" s="17">
        <f t="shared" si="43"/>
        <v>0</v>
      </c>
      <c r="O176" s="17">
        <f t="shared" si="40"/>
        <v>120486.92</v>
      </c>
      <c r="P176" s="17"/>
      <c r="Q176" s="18"/>
      <c r="R176" s="18"/>
    </row>
    <row r="177" spans="1:18" ht="26.25" x14ac:dyDescent="0.25">
      <c r="A177" s="12">
        <v>42941</v>
      </c>
      <c r="B177" s="19"/>
      <c r="C177" s="14" t="s">
        <v>287</v>
      </c>
      <c r="D177" s="14" t="s">
        <v>288</v>
      </c>
      <c r="E177" s="15">
        <v>6000000</v>
      </c>
      <c r="F177" s="15"/>
      <c r="G177" s="16"/>
      <c r="H177" s="17">
        <f t="shared" si="38"/>
        <v>6000000</v>
      </c>
      <c r="I177" s="17"/>
      <c r="J177" s="17"/>
      <c r="K177" s="17"/>
      <c r="L177" s="17"/>
      <c r="M177" s="17"/>
      <c r="N177" s="17">
        <f t="shared" si="43"/>
        <v>0</v>
      </c>
      <c r="O177" s="17">
        <f t="shared" si="40"/>
        <v>6000000</v>
      </c>
      <c r="P177" s="17"/>
      <c r="Q177" s="18"/>
      <c r="R177" s="18"/>
    </row>
    <row r="178" spans="1:18" ht="15" x14ac:dyDescent="0.25">
      <c r="A178" s="12">
        <v>42941</v>
      </c>
      <c r="B178" s="19"/>
      <c r="C178" s="14" t="s">
        <v>289</v>
      </c>
      <c r="D178" s="14" t="s">
        <v>290</v>
      </c>
      <c r="E178" s="15"/>
      <c r="F178" s="15"/>
      <c r="G178" s="16"/>
      <c r="H178" s="17">
        <f t="shared" si="38"/>
        <v>0</v>
      </c>
      <c r="I178" s="17"/>
      <c r="J178" s="17"/>
      <c r="K178" s="17"/>
      <c r="L178" s="17"/>
      <c r="M178" s="17"/>
      <c r="N178" s="17">
        <f t="shared" si="43"/>
        <v>0</v>
      </c>
      <c r="O178" s="17">
        <f t="shared" si="40"/>
        <v>0</v>
      </c>
      <c r="P178" s="17">
        <v>673500</v>
      </c>
      <c r="Q178" s="18"/>
      <c r="R178" s="18"/>
    </row>
    <row r="179" spans="1:18" ht="26.25" x14ac:dyDescent="0.25">
      <c r="A179" s="12">
        <v>42941</v>
      </c>
      <c r="B179" s="19"/>
      <c r="C179" s="21" t="s">
        <v>291</v>
      </c>
      <c r="D179" s="14" t="s">
        <v>292</v>
      </c>
      <c r="E179" s="15">
        <v>6735</v>
      </c>
      <c r="F179" s="15"/>
      <c r="G179" s="16"/>
      <c r="H179" s="17">
        <f t="shared" si="38"/>
        <v>6735</v>
      </c>
      <c r="I179" s="17"/>
      <c r="J179" s="17"/>
      <c r="K179" s="17"/>
      <c r="L179" s="17"/>
      <c r="M179" s="17"/>
      <c r="N179" s="17">
        <f t="shared" si="43"/>
        <v>0</v>
      </c>
      <c r="O179" s="17">
        <f t="shared" si="40"/>
        <v>6735</v>
      </c>
      <c r="P179" s="17"/>
      <c r="Q179" s="18"/>
      <c r="R179" s="18"/>
    </row>
    <row r="180" spans="1:18" ht="64.5" x14ac:dyDescent="0.25">
      <c r="A180" s="12">
        <v>42942</v>
      </c>
      <c r="B180" s="19">
        <v>8033</v>
      </c>
      <c r="C180" s="14" t="s">
        <v>293</v>
      </c>
      <c r="D180" s="14" t="s">
        <v>294</v>
      </c>
      <c r="E180" s="15">
        <v>75338.98</v>
      </c>
      <c r="F180" s="15">
        <f t="shared" si="41"/>
        <v>13561.016399999999</v>
      </c>
      <c r="G180" s="16"/>
      <c r="H180" s="17">
        <f t="shared" si="38"/>
        <v>88899.996399999989</v>
      </c>
      <c r="I180" s="17">
        <f t="shared" si="42"/>
        <v>3766.9490000000001</v>
      </c>
      <c r="J180" s="17"/>
      <c r="K180" s="17"/>
      <c r="L180" s="17"/>
      <c r="M180" s="17"/>
      <c r="N180" s="17">
        <f t="shared" si="43"/>
        <v>3766.9490000000001</v>
      </c>
      <c r="O180" s="17">
        <f t="shared" si="40"/>
        <v>85133.047399999996</v>
      </c>
      <c r="P180" s="17"/>
      <c r="Q180" s="18"/>
      <c r="R180" s="18"/>
    </row>
    <row r="181" spans="1:18" ht="51.75" x14ac:dyDescent="0.25">
      <c r="A181" s="12">
        <v>42942</v>
      </c>
      <c r="B181" s="19">
        <v>8034</v>
      </c>
      <c r="C181" s="14" t="s">
        <v>295</v>
      </c>
      <c r="D181" s="14" t="s">
        <v>296</v>
      </c>
      <c r="E181" s="15">
        <v>50558.84</v>
      </c>
      <c r="F181" s="15">
        <f t="shared" si="41"/>
        <v>9100.5911999999989</v>
      </c>
      <c r="G181" s="16"/>
      <c r="H181" s="17">
        <f t="shared" si="38"/>
        <v>59659.431199999992</v>
      </c>
      <c r="I181" s="17">
        <f t="shared" si="42"/>
        <v>2527.942</v>
      </c>
      <c r="J181" s="17"/>
      <c r="K181" s="17"/>
      <c r="L181" s="17"/>
      <c r="M181" s="17"/>
      <c r="N181" s="17">
        <f t="shared" si="43"/>
        <v>2527.942</v>
      </c>
      <c r="O181" s="17">
        <f t="shared" si="40"/>
        <v>57131.489199999989</v>
      </c>
      <c r="P181" s="17"/>
      <c r="Q181" s="18"/>
      <c r="R181" s="18"/>
    </row>
    <row r="182" spans="1:18" ht="77.25" x14ac:dyDescent="0.25">
      <c r="A182" s="12">
        <v>42942</v>
      </c>
      <c r="B182" s="19">
        <v>8035</v>
      </c>
      <c r="C182" s="14" t="s">
        <v>297</v>
      </c>
      <c r="D182" s="14" t="s">
        <v>298</v>
      </c>
      <c r="E182" s="15">
        <v>39126.29</v>
      </c>
      <c r="F182" s="15">
        <v>5789.81</v>
      </c>
      <c r="G182" s="16"/>
      <c r="H182" s="17">
        <f t="shared" si="38"/>
        <v>44916.1</v>
      </c>
      <c r="I182" s="17">
        <f t="shared" si="42"/>
        <v>1956.3145000000002</v>
      </c>
      <c r="J182" s="17"/>
      <c r="K182" s="17"/>
      <c r="L182" s="17"/>
      <c r="M182" s="17"/>
      <c r="N182" s="17">
        <f t="shared" si="43"/>
        <v>1956.3145000000002</v>
      </c>
      <c r="O182" s="17">
        <f>H182-N182</f>
        <v>42959.785499999998</v>
      </c>
      <c r="P182" s="17"/>
      <c r="Q182" s="18"/>
      <c r="R182" s="18"/>
    </row>
    <row r="183" spans="1:18" ht="51.75" x14ac:dyDescent="0.25">
      <c r="A183" s="12">
        <v>42942</v>
      </c>
      <c r="B183" s="19" t="s">
        <v>28</v>
      </c>
      <c r="C183" s="14" t="s">
        <v>29</v>
      </c>
      <c r="D183" s="14" t="s">
        <v>299</v>
      </c>
      <c r="E183" s="15">
        <v>7366.7</v>
      </c>
      <c r="F183" s="15"/>
      <c r="G183" s="16"/>
      <c r="H183" s="17">
        <f t="shared" si="38"/>
        <v>7366.7</v>
      </c>
      <c r="I183" s="17"/>
      <c r="J183" s="17"/>
      <c r="K183" s="17"/>
      <c r="L183" s="17"/>
      <c r="M183" s="17"/>
      <c r="N183" s="17">
        <f t="shared" si="43"/>
        <v>0</v>
      </c>
      <c r="O183" s="17">
        <f t="shared" si="40"/>
        <v>7366.7</v>
      </c>
      <c r="P183" s="17"/>
      <c r="Q183" s="18"/>
      <c r="R183" s="18"/>
    </row>
    <row r="184" spans="1:18" ht="51.75" x14ac:dyDescent="0.25">
      <c r="A184" s="12">
        <v>42942</v>
      </c>
      <c r="B184" s="19" t="s">
        <v>28</v>
      </c>
      <c r="C184" s="14" t="s">
        <v>29</v>
      </c>
      <c r="D184" s="14" t="s">
        <v>300</v>
      </c>
      <c r="E184" s="15">
        <v>4277.4399999999996</v>
      </c>
      <c r="F184" s="15"/>
      <c r="G184" s="16"/>
      <c r="H184" s="17">
        <f t="shared" si="38"/>
        <v>4277.4399999999996</v>
      </c>
      <c r="I184" s="17"/>
      <c r="J184" s="17"/>
      <c r="K184" s="17"/>
      <c r="L184" s="17"/>
      <c r="M184" s="17"/>
      <c r="N184" s="17">
        <f t="shared" si="43"/>
        <v>0</v>
      </c>
      <c r="O184" s="17">
        <f t="shared" si="40"/>
        <v>4277.4399999999996</v>
      </c>
      <c r="P184" s="17"/>
      <c r="Q184" s="18"/>
      <c r="R184" s="18"/>
    </row>
    <row r="185" spans="1:18" ht="51.75" x14ac:dyDescent="0.25">
      <c r="A185" s="12">
        <v>42942</v>
      </c>
      <c r="B185" s="19" t="s">
        <v>28</v>
      </c>
      <c r="C185" s="14" t="s">
        <v>29</v>
      </c>
      <c r="D185" s="14" t="s">
        <v>301</v>
      </c>
      <c r="E185" s="15">
        <v>12113.41</v>
      </c>
      <c r="F185" s="15"/>
      <c r="G185" s="16"/>
      <c r="H185" s="17">
        <f t="shared" si="38"/>
        <v>12113.41</v>
      </c>
      <c r="I185" s="17"/>
      <c r="J185" s="17"/>
      <c r="K185" s="17"/>
      <c r="L185" s="17"/>
      <c r="M185" s="17"/>
      <c r="N185" s="17">
        <f t="shared" si="43"/>
        <v>0</v>
      </c>
      <c r="O185" s="17">
        <f t="shared" si="40"/>
        <v>12113.41</v>
      </c>
      <c r="P185" s="17"/>
      <c r="Q185" s="18"/>
      <c r="R185" s="18"/>
    </row>
    <row r="186" spans="1:18" ht="26.25" x14ac:dyDescent="0.25">
      <c r="A186" s="12">
        <v>42942</v>
      </c>
      <c r="B186" s="19" t="s">
        <v>28</v>
      </c>
      <c r="C186" s="14" t="s">
        <v>302</v>
      </c>
      <c r="D186" s="14" t="s">
        <v>303</v>
      </c>
      <c r="E186" s="15">
        <v>213875.48</v>
      </c>
      <c r="F186" s="15"/>
      <c r="G186" s="16"/>
      <c r="H186" s="17">
        <f t="shared" si="38"/>
        <v>213875.48</v>
      </c>
      <c r="I186" s="17"/>
      <c r="J186" s="17"/>
      <c r="K186" s="17"/>
      <c r="L186" s="17"/>
      <c r="M186" s="17"/>
      <c r="N186" s="17">
        <f t="shared" si="43"/>
        <v>0</v>
      </c>
      <c r="O186" s="17">
        <f t="shared" si="40"/>
        <v>213875.48</v>
      </c>
      <c r="P186" s="17"/>
      <c r="Q186" s="18"/>
      <c r="R186" s="18"/>
    </row>
    <row r="187" spans="1:18" ht="26.25" x14ac:dyDescent="0.25">
      <c r="A187" s="12">
        <v>42942</v>
      </c>
      <c r="B187" s="19" t="s">
        <v>28</v>
      </c>
      <c r="C187" s="14" t="s">
        <v>304</v>
      </c>
      <c r="D187" s="14" t="s">
        <v>305</v>
      </c>
      <c r="E187" s="15">
        <v>1018324.72</v>
      </c>
      <c r="F187" s="15"/>
      <c r="G187" s="16"/>
      <c r="H187" s="17">
        <f t="shared" si="38"/>
        <v>1018324.72</v>
      </c>
      <c r="I187" s="17"/>
      <c r="J187" s="17"/>
      <c r="K187" s="17"/>
      <c r="L187" s="17"/>
      <c r="M187" s="17"/>
      <c r="N187" s="17">
        <f t="shared" si="43"/>
        <v>0</v>
      </c>
      <c r="O187" s="17">
        <f t="shared" si="40"/>
        <v>1018324.72</v>
      </c>
      <c r="P187" s="17"/>
      <c r="Q187" s="18"/>
      <c r="R187" s="18"/>
    </row>
    <row r="188" spans="1:18" ht="26.25" x14ac:dyDescent="0.25">
      <c r="A188" s="12">
        <v>42942</v>
      </c>
      <c r="B188" s="19" t="s">
        <v>28</v>
      </c>
      <c r="C188" s="14" t="s">
        <v>306</v>
      </c>
      <c r="D188" s="14" t="s">
        <v>307</v>
      </c>
      <c r="E188" s="15">
        <v>6209</v>
      </c>
      <c r="F188" s="15"/>
      <c r="G188" s="16"/>
      <c r="H188" s="17">
        <f t="shared" si="38"/>
        <v>6209</v>
      </c>
      <c r="I188" s="17"/>
      <c r="J188" s="17"/>
      <c r="K188" s="17"/>
      <c r="L188" s="17"/>
      <c r="M188" s="17"/>
      <c r="N188" s="17">
        <f t="shared" si="43"/>
        <v>0</v>
      </c>
      <c r="O188" s="17">
        <f t="shared" si="40"/>
        <v>6209</v>
      </c>
      <c r="P188" s="17"/>
      <c r="Q188" s="18"/>
      <c r="R188" s="18"/>
    </row>
    <row r="189" spans="1:18" ht="39" x14ac:dyDescent="0.25">
      <c r="A189" s="12">
        <v>42943</v>
      </c>
      <c r="B189" s="19">
        <v>8036</v>
      </c>
      <c r="C189" s="14" t="s">
        <v>308</v>
      </c>
      <c r="D189" s="14" t="s">
        <v>309</v>
      </c>
      <c r="E189" s="15">
        <v>443293.52</v>
      </c>
      <c r="F189" s="15"/>
      <c r="G189" s="16"/>
      <c r="H189" s="17">
        <f t="shared" si="38"/>
        <v>443293.52</v>
      </c>
      <c r="I189" s="17">
        <f t="shared" si="42"/>
        <v>22164.676000000003</v>
      </c>
      <c r="J189" s="17"/>
      <c r="K189" s="17"/>
      <c r="L189" s="17"/>
      <c r="M189" s="17"/>
      <c r="N189" s="17">
        <f t="shared" si="43"/>
        <v>22164.676000000003</v>
      </c>
      <c r="O189" s="17">
        <f t="shared" si="40"/>
        <v>421128.84400000004</v>
      </c>
      <c r="P189" s="17"/>
      <c r="Q189" s="18"/>
      <c r="R189" s="18"/>
    </row>
    <row r="190" spans="1:18" ht="77.25" x14ac:dyDescent="0.25">
      <c r="A190" s="12">
        <v>42943</v>
      </c>
      <c r="B190" s="19">
        <v>8037</v>
      </c>
      <c r="C190" s="14" t="s">
        <v>310</v>
      </c>
      <c r="D190" s="14" t="s">
        <v>311</v>
      </c>
      <c r="E190" s="15">
        <v>76095</v>
      </c>
      <c r="F190" s="15">
        <f t="shared" si="41"/>
        <v>13697.1</v>
      </c>
      <c r="G190" s="16"/>
      <c r="H190" s="17">
        <f t="shared" si="38"/>
        <v>89792.1</v>
      </c>
      <c r="I190" s="17">
        <f t="shared" si="42"/>
        <v>3804.75</v>
      </c>
      <c r="J190" s="17"/>
      <c r="K190" s="17"/>
      <c r="L190" s="17"/>
      <c r="M190" s="17"/>
      <c r="N190" s="17">
        <f t="shared" si="43"/>
        <v>3804.75</v>
      </c>
      <c r="O190" s="17">
        <f t="shared" si="40"/>
        <v>85987.35</v>
      </c>
      <c r="P190" s="17"/>
      <c r="Q190" s="18"/>
      <c r="R190" s="18"/>
    </row>
    <row r="191" spans="1:18" ht="77.25" x14ac:dyDescent="0.25">
      <c r="A191" s="12">
        <v>42943</v>
      </c>
      <c r="B191" s="19">
        <v>8038</v>
      </c>
      <c r="C191" s="14" t="s">
        <v>312</v>
      </c>
      <c r="D191" s="14" t="s">
        <v>313</v>
      </c>
      <c r="E191" s="15">
        <v>18300</v>
      </c>
      <c r="F191" s="15"/>
      <c r="G191" s="16"/>
      <c r="H191" s="17">
        <f t="shared" si="38"/>
        <v>18300</v>
      </c>
      <c r="I191" s="17">
        <f t="shared" si="42"/>
        <v>915</v>
      </c>
      <c r="J191" s="17"/>
      <c r="K191" s="17"/>
      <c r="L191" s="17"/>
      <c r="M191" s="17"/>
      <c r="N191" s="17">
        <f t="shared" si="43"/>
        <v>915</v>
      </c>
      <c r="O191" s="17">
        <f t="shared" si="40"/>
        <v>17385</v>
      </c>
      <c r="P191" s="17"/>
      <c r="Q191" s="18"/>
      <c r="R191" s="18"/>
    </row>
    <row r="192" spans="1:18" ht="77.25" x14ac:dyDescent="0.25">
      <c r="A192" s="12">
        <v>42943</v>
      </c>
      <c r="B192" s="19">
        <v>8039</v>
      </c>
      <c r="C192" s="14" t="s">
        <v>314</v>
      </c>
      <c r="D192" s="14" t="s">
        <v>315</v>
      </c>
      <c r="E192" s="15">
        <v>11715</v>
      </c>
      <c r="F192" s="15">
        <f t="shared" si="41"/>
        <v>2108.6999999999998</v>
      </c>
      <c r="G192" s="16"/>
      <c r="H192" s="17">
        <f t="shared" si="38"/>
        <v>13823.7</v>
      </c>
      <c r="I192" s="17">
        <f t="shared" si="42"/>
        <v>585.75</v>
      </c>
      <c r="J192" s="17"/>
      <c r="K192" s="17"/>
      <c r="L192" s="17"/>
      <c r="M192" s="17"/>
      <c r="N192" s="17">
        <f t="shared" si="43"/>
        <v>585.75</v>
      </c>
      <c r="O192" s="17">
        <f t="shared" si="40"/>
        <v>13237.95</v>
      </c>
      <c r="P192" s="17"/>
      <c r="Q192" s="18"/>
      <c r="R192" s="18"/>
    </row>
    <row r="193" spans="1:18" ht="77.25" x14ac:dyDescent="0.25">
      <c r="A193" s="12">
        <v>42943</v>
      </c>
      <c r="B193" s="19">
        <v>8040</v>
      </c>
      <c r="C193" s="14" t="s">
        <v>316</v>
      </c>
      <c r="D193" s="14" t="s">
        <v>317</v>
      </c>
      <c r="E193" s="15">
        <v>4500</v>
      </c>
      <c r="F193" s="15">
        <f t="shared" si="41"/>
        <v>810</v>
      </c>
      <c r="G193" s="16"/>
      <c r="H193" s="17">
        <f t="shared" si="38"/>
        <v>5310</v>
      </c>
      <c r="I193" s="17">
        <f t="shared" si="42"/>
        <v>225</v>
      </c>
      <c r="J193" s="17"/>
      <c r="K193" s="17"/>
      <c r="L193" s="17"/>
      <c r="M193" s="17"/>
      <c r="N193" s="17">
        <f t="shared" si="43"/>
        <v>225</v>
      </c>
      <c r="O193" s="17">
        <f t="shared" si="40"/>
        <v>5085</v>
      </c>
      <c r="P193" s="17"/>
      <c r="Q193" s="18"/>
      <c r="R193" s="18"/>
    </row>
    <row r="194" spans="1:18" ht="77.25" x14ac:dyDescent="0.25">
      <c r="A194" s="12">
        <v>42943</v>
      </c>
      <c r="B194" s="19">
        <v>8041</v>
      </c>
      <c r="C194" s="14" t="s">
        <v>318</v>
      </c>
      <c r="D194" s="14" t="s">
        <v>319</v>
      </c>
      <c r="E194" s="15">
        <v>2916.95</v>
      </c>
      <c r="F194" s="15">
        <f t="shared" si="41"/>
        <v>525.05099999999993</v>
      </c>
      <c r="G194" s="16"/>
      <c r="H194" s="17">
        <f t="shared" si="38"/>
        <v>3442.0009999999997</v>
      </c>
      <c r="I194" s="17">
        <f t="shared" si="42"/>
        <v>145.8475</v>
      </c>
      <c r="J194" s="17"/>
      <c r="K194" s="17"/>
      <c r="L194" s="17"/>
      <c r="M194" s="17"/>
      <c r="N194" s="17">
        <f t="shared" si="43"/>
        <v>145.8475</v>
      </c>
      <c r="O194" s="17">
        <f t="shared" si="40"/>
        <v>3296.1534999999999</v>
      </c>
      <c r="P194" s="17"/>
      <c r="Q194" s="18"/>
      <c r="R194" s="18"/>
    </row>
    <row r="195" spans="1:18" ht="77.25" x14ac:dyDescent="0.25">
      <c r="A195" s="12">
        <v>42943</v>
      </c>
      <c r="B195" s="19">
        <v>8042</v>
      </c>
      <c r="C195" s="14" t="s">
        <v>233</v>
      </c>
      <c r="D195" s="14" t="s">
        <v>320</v>
      </c>
      <c r="E195" s="15">
        <v>8372.8799999999992</v>
      </c>
      <c r="F195" s="15">
        <f t="shared" si="41"/>
        <v>1507.1183999999998</v>
      </c>
      <c r="G195" s="16"/>
      <c r="H195" s="17">
        <f t="shared" si="38"/>
        <v>9879.9983999999986</v>
      </c>
      <c r="I195" s="17">
        <f>E195*5%</f>
        <v>418.64400000000001</v>
      </c>
      <c r="J195" s="17"/>
      <c r="K195" s="17"/>
      <c r="L195" s="17"/>
      <c r="M195" s="17"/>
      <c r="N195" s="17">
        <f>I195+J195+K195+L195+M195</f>
        <v>418.64400000000001</v>
      </c>
      <c r="O195" s="17">
        <v>9461.36</v>
      </c>
      <c r="P195" s="17"/>
      <c r="Q195" s="18"/>
      <c r="R195" s="18"/>
    </row>
    <row r="196" spans="1:18" ht="90" x14ac:dyDescent="0.25">
      <c r="A196" s="12">
        <v>42943</v>
      </c>
      <c r="B196" s="19">
        <v>8043</v>
      </c>
      <c r="C196" s="14" t="s">
        <v>321</v>
      </c>
      <c r="D196" s="14" t="s">
        <v>322</v>
      </c>
      <c r="E196" s="15">
        <v>200000</v>
      </c>
      <c r="F196" s="15">
        <f t="shared" si="41"/>
        <v>36000</v>
      </c>
      <c r="G196" s="16"/>
      <c r="H196" s="17">
        <f t="shared" si="38"/>
        <v>236000</v>
      </c>
      <c r="I196" s="17">
        <v>0</v>
      </c>
      <c r="J196" s="17">
        <v>20000</v>
      </c>
      <c r="K196" s="17"/>
      <c r="L196" s="17"/>
      <c r="M196" s="15">
        <v>36000</v>
      </c>
      <c r="N196" s="17">
        <f>I196+J196+K196+L196+M196</f>
        <v>56000</v>
      </c>
      <c r="O196" s="17">
        <f t="shared" si="40"/>
        <v>180000</v>
      </c>
      <c r="P196" s="17"/>
      <c r="Q196" s="18"/>
      <c r="R196" s="18"/>
    </row>
    <row r="197" spans="1:18" ht="64.5" x14ac:dyDescent="0.25">
      <c r="A197" s="12">
        <v>42943</v>
      </c>
      <c r="B197" s="19" t="s">
        <v>28</v>
      </c>
      <c r="C197" s="14" t="s">
        <v>251</v>
      </c>
      <c r="D197" s="14" t="s">
        <v>323</v>
      </c>
      <c r="E197" s="15">
        <v>4525</v>
      </c>
      <c r="F197" s="15">
        <f t="shared" si="41"/>
        <v>814.5</v>
      </c>
      <c r="G197" s="16">
        <v>452.5</v>
      </c>
      <c r="H197" s="17">
        <f t="shared" si="38"/>
        <v>5792</v>
      </c>
      <c r="I197" s="17">
        <f t="shared" si="42"/>
        <v>226.25</v>
      </c>
      <c r="J197" s="17"/>
      <c r="K197" s="17"/>
      <c r="L197" s="17"/>
      <c r="M197" s="17"/>
      <c r="N197" s="17">
        <f t="shared" si="43"/>
        <v>226.25</v>
      </c>
      <c r="O197" s="17">
        <f t="shared" si="40"/>
        <v>5565.75</v>
      </c>
      <c r="P197" s="17"/>
      <c r="Q197" s="18"/>
      <c r="R197" s="18"/>
    </row>
    <row r="198" spans="1:18" ht="51.75" x14ac:dyDescent="0.25">
      <c r="A198" s="12">
        <v>42943</v>
      </c>
      <c r="B198" s="19" t="s">
        <v>28</v>
      </c>
      <c r="C198" s="14" t="s">
        <v>241</v>
      </c>
      <c r="D198" s="14" t="s">
        <v>324</v>
      </c>
      <c r="E198" s="15">
        <v>7485.52</v>
      </c>
      <c r="F198" s="15"/>
      <c r="G198" s="16"/>
      <c r="H198" s="17">
        <f t="shared" si="38"/>
        <v>7485.52</v>
      </c>
      <c r="I198" s="17"/>
      <c r="J198" s="17"/>
      <c r="K198" s="17"/>
      <c r="L198" s="17"/>
      <c r="M198" s="17"/>
      <c r="N198" s="17"/>
      <c r="O198" s="17">
        <f t="shared" si="40"/>
        <v>7485.52</v>
      </c>
      <c r="P198" s="17"/>
      <c r="Q198" s="18"/>
      <c r="R198" s="18"/>
    </row>
    <row r="199" spans="1:18" ht="77.25" x14ac:dyDescent="0.25">
      <c r="A199" s="12">
        <v>42943</v>
      </c>
      <c r="B199" s="19" t="s">
        <v>28</v>
      </c>
      <c r="C199" s="14" t="s">
        <v>251</v>
      </c>
      <c r="D199" s="14" t="s">
        <v>325</v>
      </c>
      <c r="E199" s="15">
        <v>11531.5</v>
      </c>
      <c r="F199" s="15">
        <v>2075.67</v>
      </c>
      <c r="G199" s="16">
        <v>1153.1500000000001</v>
      </c>
      <c r="H199" s="17">
        <f t="shared" si="38"/>
        <v>14760.32</v>
      </c>
      <c r="I199" s="17">
        <f t="shared" si="42"/>
        <v>576.57500000000005</v>
      </c>
      <c r="J199" s="17"/>
      <c r="K199" s="17"/>
      <c r="L199" s="17"/>
      <c r="M199" s="17"/>
      <c r="N199" s="17">
        <f t="shared" si="43"/>
        <v>576.57500000000005</v>
      </c>
      <c r="O199" s="17">
        <v>14183.74</v>
      </c>
      <c r="P199" s="17"/>
      <c r="Q199" s="18"/>
      <c r="R199" s="18"/>
    </row>
    <row r="200" spans="1:18" ht="90" x14ac:dyDescent="0.25">
      <c r="A200" s="12">
        <v>42943</v>
      </c>
      <c r="B200" s="19" t="s">
        <v>28</v>
      </c>
      <c r="C200" s="14" t="s">
        <v>326</v>
      </c>
      <c r="D200" s="14" t="s">
        <v>327</v>
      </c>
      <c r="E200" s="15">
        <v>78685</v>
      </c>
      <c r="F200" s="15"/>
      <c r="G200" s="16"/>
      <c r="H200" s="17">
        <f t="shared" si="38"/>
        <v>78685</v>
      </c>
      <c r="I200" s="17">
        <f t="shared" si="42"/>
        <v>3934.25</v>
      </c>
      <c r="J200" s="17"/>
      <c r="K200" s="17"/>
      <c r="L200" s="17"/>
      <c r="M200" s="17"/>
      <c r="N200" s="17">
        <f t="shared" si="43"/>
        <v>3934.25</v>
      </c>
      <c r="O200" s="17">
        <f t="shared" si="40"/>
        <v>74750.75</v>
      </c>
      <c r="P200" s="17"/>
      <c r="Q200" s="18"/>
      <c r="R200" s="18"/>
    </row>
    <row r="201" spans="1:18" ht="64.5" x14ac:dyDescent="0.25">
      <c r="A201" s="12">
        <v>42943</v>
      </c>
      <c r="B201" s="19" t="s">
        <v>28</v>
      </c>
      <c r="C201" s="14" t="s">
        <v>29</v>
      </c>
      <c r="D201" s="14" t="s">
        <v>328</v>
      </c>
      <c r="E201" s="15">
        <v>500</v>
      </c>
      <c r="F201" s="15"/>
      <c r="G201" s="16"/>
      <c r="H201" s="17">
        <f t="shared" si="38"/>
        <v>500</v>
      </c>
      <c r="I201" s="17"/>
      <c r="J201" s="17"/>
      <c r="K201" s="17"/>
      <c r="L201" s="17"/>
      <c r="M201" s="17"/>
      <c r="N201" s="17"/>
      <c r="O201" s="17">
        <f t="shared" si="40"/>
        <v>500</v>
      </c>
      <c r="P201" s="17"/>
      <c r="Q201" s="18"/>
      <c r="R201" s="18"/>
    </row>
    <row r="202" spans="1:18" ht="51.75" x14ac:dyDescent="0.25">
      <c r="A202" s="12">
        <v>42943</v>
      </c>
      <c r="B202" s="19" t="s">
        <v>28</v>
      </c>
      <c r="C202" s="14" t="s">
        <v>29</v>
      </c>
      <c r="D202" s="14" t="s">
        <v>329</v>
      </c>
      <c r="E202" s="15">
        <v>903.01</v>
      </c>
      <c r="F202" s="15"/>
      <c r="G202" s="16"/>
      <c r="H202" s="17">
        <f t="shared" si="38"/>
        <v>903.01</v>
      </c>
      <c r="I202" s="17"/>
      <c r="J202" s="17"/>
      <c r="K202" s="17"/>
      <c r="L202" s="17"/>
      <c r="M202" s="17"/>
      <c r="N202" s="17"/>
      <c r="O202" s="17">
        <f t="shared" si="40"/>
        <v>903.01</v>
      </c>
      <c r="P202" s="17"/>
      <c r="Q202" s="18"/>
      <c r="R202" s="18"/>
    </row>
    <row r="203" spans="1:18" ht="64.5" x14ac:dyDescent="0.25">
      <c r="A203" s="12">
        <v>42943</v>
      </c>
      <c r="B203" s="19" t="s">
        <v>28</v>
      </c>
      <c r="C203" s="14" t="s">
        <v>29</v>
      </c>
      <c r="D203" s="14" t="s">
        <v>330</v>
      </c>
      <c r="E203" s="15">
        <v>2994.21</v>
      </c>
      <c r="F203" s="15"/>
      <c r="G203" s="16"/>
      <c r="H203" s="17">
        <f t="shared" si="38"/>
        <v>2994.21</v>
      </c>
      <c r="I203" s="17"/>
      <c r="J203" s="17"/>
      <c r="K203" s="17"/>
      <c r="L203" s="17"/>
      <c r="M203" s="17"/>
      <c r="N203" s="17"/>
      <c r="O203" s="17">
        <f t="shared" si="40"/>
        <v>2994.21</v>
      </c>
      <c r="P203" s="17"/>
      <c r="Q203" s="18"/>
      <c r="R203" s="18"/>
    </row>
    <row r="204" spans="1:18" ht="51.75" x14ac:dyDescent="0.25">
      <c r="A204" s="12">
        <v>42943</v>
      </c>
      <c r="B204" s="19" t="s">
        <v>28</v>
      </c>
      <c r="C204" s="14" t="s">
        <v>29</v>
      </c>
      <c r="D204" s="14" t="s">
        <v>331</v>
      </c>
      <c r="E204" s="15">
        <v>500</v>
      </c>
      <c r="F204" s="15"/>
      <c r="G204" s="16"/>
      <c r="H204" s="17">
        <f t="shared" si="38"/>
        <v>500</v>
      </c>
      <c r="I204" s="17"/>
      <c r="J204" s="17"/>
      <c r="K204" s="17"/>
      <c r="L204" s="17"/>
      <c r="M204" s="17"/>
      <c r="N204" s="17"/>
      <c r="O204" s="17">
        <f t="shared" si="40"/>
        <v>500</v>
      </c>
      <c r="P204" s="17"/>
      <c r="Q204" s="18"/>
      <c r="R204" s="18"/>
    </row>
    <row r="205" spans="1:18" ht="77.25" x14ac:dyDescent="0.25">
      <c r="A205" s="12">
        <v>42944</v>
      </c>
      <c r="B205" s="19">
        <v>8044</v>
      </c>
      <c r="C205" s="14" t="s">
        <v>133</v>
      </c>
      <c r="D205" s="14" t="s">
        <v>332</v>
      </c>
      <c r="E205" s="15">
        <v>10170</v>
      </c>
      <c r="F205" s="15">
        <f t="shared" ref="F205" si="44">E205*18%</f>
        <v>1830.6</v>
      </c>
      <c r="G205" s="16"/>
      <c r="H205" s="17">
        <f t="shared" si="38"/>
        <v>12000.6</v>
      </c>
      <c r="I205" s="17">
        <f t="shared" ref="I205:I207" si="45">E205*5%</f>
        <v>508.5</v>
      </c>
      <c r="J205" s="17"/>
      <c r="K205" s="17"/>
      <c r="L205" s="17"/>
      <c r="M205" s="17"/>
      <c r="N205" s="17">
        <f t="shared" ref="N205:N210" si="46">I205+J205+K205+L205+M205</f>
        <v>508.5</v>
      </c>
      <c r="O205" s="17">
        <f t="shared" si="40"/>
        <v>11492.1</v>
      </c>
      <c r="P205" s="17"/>
      <c r="Q205" s="18"/>
      <c r="R205" s="18"/>
    </row>
    <row r="206" spans="1:18" ht="77.25" x14ac:dyDescent="0.25">
      <c r="A206" s="12">
        <v>42944</v>
      </c>
      <c r="B206" s="19">
        <v>8045</v>
      </c>
      <c r="C206" s="14" t="s">
        <v>333</v>
      </c>
      <c r="D206" s="14" t="s">
        <v>334</v>
      </c>
      <c r="E206" s="15">
        <v>23400</v>
      </c>
      <c r="F206" s="15"/>
      <c r="G206" s="16"/>
      <c r="H206" s="17">
        <f t="shared" si="38"/>
        <v>23400</v>
      </c>
      <c r="I206" s="17">
        <f t="shared" si="45"/>
        <v>1170</v>
      </c>
      <c r="J206" s="17"/>
      <c r="K206" s="17"/>
      <c r="L206" s="17"/>
      <c r="M206" s="17"/>
      <c r="N206" s="17">
        <f t="shared" si="46"/>
        <v>1170</v>
      </c>
      <c r="O206" s="17">
        <f t="shared" si="40"/>
        <v>22230</v>
      </c>
      <c r="P206" s="17"/>
      <c r="Q206" s="18"/>
      <c r="R206" s="18"/>
    </row>
    <row r="207" spans="1:18" ht="77.25" x14ac:dyDescent="0.25">
      <c r="A207" s="12">
        <v>42944</v>
      </c>
      <c r="B207" s="19">
        <v>8046</v>
      </c>
      <c r="C207" s="14" t="s">
        <v>135</v>
      </c>
      <c r="D207" s="14" t="s">
        <v>335</v>
      </c>
      <c r="E207" s="15">
        <v>80500</v>
      </c>
      <c r="F207" s="15">
        <f t="shared" ref="F207" si="47">E207*18%</f>
        <v>14490</v>
      </c>
      <c r="G207" s="16"/>
      <c r="H207" s="17">
        <f t="shared" si="38"/>
        <v>94990</v>
      </c>
      <c r="I207" s="17">
        <f t="shared" si="45"/>
        <v>4025</v>
      </c>
      <c r="J207" s="17"/>
      <c r="K207" s="17"/>
      <c r="L207" s="17"/>
      <c r="M207" s="17">
        <v>14490</v>
      </c>
      <c r="N207" s="17">
        <f t="shared" si="46"/>
        <v>18515</v>
      </c>
      <c r="O207" s="17">
        <f t="shared" si="40"/>
        <v>76475</v>
      </c>
      <c r="P207" s="17"/>
      <c r="Q207" s="18"/>
      <c r="R207" s="18"/>
    </row>
    <row r="208" spans="1:18" ht="90" x14ac:dyDescent="0.25">
      <c r="A208" s="12">
        <v>42944</v>
      </c>
      <c r="B208" s="19">
        <v>8047</v>
      </c>
      <c r="C208" s="14" t="s">
        <v>336</v>
      </c>
      <c r="D208" s="14" t="s">
        <v>337</v>
      </c>
      <c r="E208" s="15">
        <v>8000</v>
      </c>
      <c r="F208" s="15">
        <v>0</v>
      </c>
      <c r="G208" s="16"/>
      <c r="H208" s="17">
        <f t="shared" si="38"/>
        <v>8000</v>
      </c>
      <c r="I208" s="17"/>
      <c r="J208" s="17">
        <v>800</v>
      </c>
      <c r="K208" s="17"/>
      <c r="L208" s="17"/>
      <c r="M208" s="17"/>
      <c r="N208" s="17">
        <f t="shared" si="46"/>
        <v>800</v>
      </c>
      <c r="O208" s="17">
        <f t="shared" si="40"/>
        <v>7200</v>
      </c>
      <c r="P208" s="17"/>
      <c r="Q208" s="18"/>
      <c r="R208" s="18"/>
    </row>
    <row r="209" spans="1:18" ht="90" x14ac:dyDescent="0.25">
      <c r="A209" s="12">
        <v>42944</v>
      </c>
      <c r="B209" s="19">
        <v>8048</v>
      </c>
      <c r="C209" s="14" t="s">
        <v>207</v>
      </c>
      <c r="D209" s="14" t="s">
        <v>338</v>
      </c>
      <c r="E209" s="15">
        <v>2500</v>
      </c>
      <c r="F209" s="15">
        <f t="shared" ref="F209:F210" si="48">E209*18%</f>
        <v>450</v>
      </c>
      <c r="G209" s="16"/>
      <c r="H209" s="17">
        <f t="shared" si="38"/>
        <v>2950</v>
      </c>
      <c r="I209" s="17">
        <f t="shared" ref="I209:I210" si="49">E209*5%</f>
        <v>125</v>
      </c>
      <c r="J209" s="17"/>
      <c r="K209" s="17"/>
      <c r="L209" s="17"/>
      <c r="M209" s="17"/>
      <c r="N209" s="17">
        <f t="shared" si="46"/>
        <v>125</v>
      </c>
      <c r="O209" s="17">
        <f t="shared" si="40"/>
        <v>2825</v>
      </c>
      <c r="P209" s="17"/>
      <c r="Q209" s="18"/>
      <c r="R209" s="18"/>
    </row>
    <row r="210" spans="1:18" ht="64.5" x14ac:dyDescent="0.25">
      <c r="A210" s="12">
        <v>42944</v>
      </c>
      <c r="B210" s="19">
        <v>8049</v>
      </c>
      <c r="C210" s="14" t="s">
        <v>16</v>
      </c>
      <c r="D210" s="14" t="s">
        <v>339</v>
      </c>
      <c r="E210" s="15">
        <v>12194</v>
      </c>
      <c r="F210" s="15">
        <f t="shared" si="48"/>
        <v>2194.92</v>
      </c>
      <c r="G210" s="16"/>
      <c r="H210" s="17">
        <f t="shared" si="38"/>
        <v>14388.92</v>
      </c>
      <c r="I210" s="17">
        <f t="shared" si="49"/>
        <v>609.70000000000005</v>
      </c>
      <c r="J210" s="17"/>
      <c r="K210" s="17"/>
      <c r="L210" s="17"/>
      <c r="M210" s="17"/>
      <c r="N210" s="17">
        <f t="shared" si="46"/>
        <v>609.70000000000005</v>
      </c>
      <c r="O210" s="17">
        <f t="shared" si="40"/>
        <v>13779.22</v>
      </c>
      <c r="P210" s="17"/>
      <c r="Q210" s="18"/>
      <c r="R210" s="18"/>
    </row>
    <row r="211" spans="1:18" ht="39" x14ac:dyDescent="0.25">
      <c r="A211" s="12">
        <v>42944</v>
      </c>
      <c r="B211" s="19" t="s">
        <v>28</v>
      </c>
      <c r="C211" s="14" t="s">
        <v>340</v>
      </c>
      <c r="D211" s="14" t="s">
        <v>341</v>
      </c>
      <c r="E211" s="15">
        <v>566000</v>
      </c>
      <c r="F211" s="15"/>
      <c r="G211" s="16"/>
      <c r="H211" s="17">
        <f t="shared" si="38"/>
        <v>566000</v>
      </c>
      <c r="I211" s="17"/>
      <c r="J211" s="17"/>
      <c r="K211" s="17"/>
      <c r="L211" s="17"/>
      <c r="M211" s="17"/>
      <c r="N211" s="17"/>
      <c r="O211" s="17">
        <f t="shared" si="40"/>
        <v>566000</v>
      </c>
      <c r="P211" s="17"/>
      <c r="Q211" s="18"/>
      <c r="R211" s="18"/>
    </row>
    <row r="212" spans="1:18" ht="64.5" x14ac:dyDescent="0.25">
      <c r="A212" s="12">
        <v>42944</v>
      </c>
      <c r="B212" s="19" t="s">
        <v>28</v>
      </c>
      <c r="C212" s="14" t="s">
        <v>29</v>
      </c>
      <c r="D212" s="14" t="s">
        <v>342</v>
      </c>
      <c r="E212" s="15">
        <v>3493.24</v>
      </c>
      <c r="F212" s="15"/>
      <c r="G212" s="16"/>
      <c r="H212" s="17">
        <f t="shared" si="38"/>
        <v>3493.24</v>
      </c>
      <c r="I212" s="17"/>
      <c r="J212" s="17"/>
      <c r="K212" s="17"/>
      <c r="L212" s="17"/>
      <c r="M212" s="17"/>
      <c r="N212" s="17"/>
      <c r="O212" s="17">
        <f t="shared" si="40"/>
        <v>3493.24</v>
      </c>
      <c r="P212" s="17"/>
      <c r="Q212" s="18"/>
      <c r="R212" s="18"/>
    </row>
    <row r="213" spans="1:18" ht="51.75" x14ac:dyDescent="0.25">
      <c r="A213" s="12">
        <v>42944</v>
      </c>
      <c r="B213" s="19" t="s">
        <v>28</v>
      </c>
      <c r="C213" s="14" t="s">
        <v>29</v>
      </c>
      <c r="D213" s="14" t="s">
        <v>343</v>
      </c>
      <c r="E213" s="15">
        <v>3326.9</v>
      </c>
      <c r="F213" s="15"/>
      <c r="G213" s="16"/>
      <c r="H213" s="17">
        <f t="shared" si="38"/>
        <v>3326.9</v>
      </c>
      <c r="I213" s="17"/>
      <c r="J213" s="17"/>
      <c r="K213" s="17"/>
      <c r="L213" s="17"/>
      <c r="M213" s="17"/>
      <c r="N213" s="17"/>
      <c r="O213" s="17">
        <f t="shared" si="40"/>
        <v>3326.9</v>
      </c>
      <c r="P213" s="17"/>
      <c r="Q213" s="18"/>
      <c r="R213" s="18"/>
    </row>
    <row r="214" spans="1:18" ht="77.25" x14ac:dyDescent="0.25">
      <c r="A214" s="12">
        <v>42944</v>
      </c>
      <c r="B214" s="19" t="s">
        <v>28</v>
      </c>
      <c r="C214" s="14" t="s">
        <v>29</v>
      </c>
      <c r="D214" s="14" t="s">
        <v>344</v>
      </c>
      <c r="E214" s="15">
        <v>6416.16</v>
      </c>
      <c r="F214" s="15"/>
      <c r="G214" s="16"/>
      <c r="H214" s="17">
        <f t="shared" si="38"/>
        <v>6416.16</v>
      </c>
      <c r="I214" s="17"/>
      <c r="J214" s="17"/>
      <c r="K214" s="17"/>
      <c r="L214" s="17"/>
      <c r="M214" s="17"/>
      <c r="N214" s="17"/>
      <c r="O214" s="17">
        <f t="shared" si="40"/>
        <v>6416.16</v>
      </c>
      <c r="P214" s="17"/>
      <c r="Q214" s="18"/>
      <c r="R214" s="18"/>
    </row>
    <row r="215" spans="1:18" ht="64.5" x14ac:dyDescent="0.25">
      <c r="A215" s="12">
        <v>42947</v>
      </c>
      <c r="B215" s="19">
        <v>8050</v>
      </c>
      <c r="C215" s="14" t="s">
        <v>345</v>
      </c>
      <c r="D215" s="14" t="s">
        <v>346</v>
      </c>
      <c r="E215" s="15">
        <v>3812</v>
      </c>
      <c r="F215" s="15">
        <f t="shared" si="41"/>
        <v>686.16</v>
      </c>
      <c r="G215" s="16"/>
      <c r="H215" s="17">
        <f t="shared" si="38"/>
        <v>4498.16</v>
      </c>
      <c r="I215" s="17">
        <f t="shared" si="42"/>
        <v>190.60000000000002</v>
      </c>
      <c r="J215" s="17"/>
      <c r="K215" s="17"/>
      <c r="L215" s="17"/>
      <c r="M215" s="17"/>
      <c r="N215" s="17">
        <f t="shared" si="43"/>
        <v>190.60000000000002</v>
      </c>
      <c r="O215" s="17">
        <f t="shared" si="40"/>
        <v>4307.5599999999995</v>
      </c>
      <c r="P215" s="17"/>
      <c r="Q215" s="18"/>
      <c r="R215" s="18"/>
    </row>
    <row r="216" spans="1:18" ht="90" x14ac:dyDescent="0.25">
      <c r="A216" s="12">
        <v>42947</v>
      </c>
      <c r="B216" s="19">
        <v>8051</v>
      </c>
      <c r="C216" s="14" t="s">
        <v>347</v>
      </c>
      <c r="D216" s="14" t="s">
        <v>348</v>
      </c>
      <c r="E216" s="15">
        <v>90000</v>
      </c>
      <c r="F216" s="15"/>
      <c r="G216" s="16"/>
      <c r="H216" s="17">
        <f t="shared" si="38"/>
        <v>90000</v>
      </c>
      <c r="I216" s="17">
        <f t="shared" si="42"/>
        <v>4500</v>
      </c>
      <c r="J216" s="17"/>
      <c r="K216" s="17"/>
      <c r="L216" s="17"/>
      <c r="M216" s="17"/>
      <c r="N216" s="17">
        <f t="shared" si="43"/>
        <v>4500</v>
      </c>
      <c r="O216" s="17">
        <f t="shared" si="40"/>
        <v>85500</v>
      </c>
      <c r="P216" s="17"/>
      <c r="Q216" s="18"/>
      <c r="R216" s="18"/>
    </row>
    <row r="217" spans="1:18" ht="77.25" x14ac:dyDescent="0.25">
      <c r="A217" s="12">
        <v>42947</v>
      </c>
      <c r="B217" s="19">
        <v>8052</v>
      </c>
      <c r="C217" s="14" t="s">
        <v>349</v>
      </c>
      <c r="D217" s="14" t="s">
        <v>350</v>
      </c>
      <c r="E217" s="15">
        <v>40946.32</v>
      </c>
      <c r="F217" s="15">
        <f t="shared" si="41"/>
        <v>7370.3375999999998</v>
      </c>
      <c r="G217" s="16"/>
      <c r="H217" s="17">
        <f t="shared" si="38"/>
        <v>48316.657599999999</v>
      </c>
      <c r="I217" s="17">
        <f t="shared" si="42"/>
        <v>2047.316</v>
      </c>
      <c r="J217" s="17"/>
      <c r="K217" s="17"/>
      <c r="L217" s="17"/>
      <c r="M217" s="17"/>
      <c r="N217" s="17">
        <f t="shared" si="43"/>
        <v>2047.316</v>
      </c>
      <c r="O217" s="17">
        <f t="shared" si="40"/>
        <v>46269.3416</v>
      </c>
      <c r="P217" s="17"/>
      <c r="Q217" s="18"/>
      <c r="R217" s="18"/>
    </row>
    <row r="218" spans="1:18" ht="15" x14ac:dyDescent="0.25">
      <c r="A218" s="12">
        <v>42947</v>
      </c>
      <c r="B218" s="19"/>
      <c r="C218" s="14" t="s">
        <v>351</v>
      </c>
      <c r="D218" s="18" t="s">
        <v>352</v>
      </c>
      <c r="E218" s="15">
        <v>2120</v>
      </c>
      <c r="F218" s="15"/>
      <c r="G218" s="16"/>
      <c r="H218" s="17">
        <f t="shared" si="38"/>
        <v>2120</v>
      </c>
      <c r="I218" s="17"/>
      <c r="J218" s="17"/>
      <c r="K218" s="17"/>
      <c r="L218" s="17"/>
      <c r="M218" s="17"/>
      <c r="N218" s="17"/>
      <c r="O218" s="17">
        <f t="shared" si="40"/>
        <v>2120</v>
      </c>
      <c r="P218" s="17"/>
      <c r="Q218" s="18"/>
      <c r="R218" s="18"/>
    </row>
    <row r="219" spans="1:18" ht="26.25" x14ac:dyDescent="0.25">
      <c r="A219" s="12">
        <v>42947</v>
      </c>
      <c r="B219" s="19"/>
      <c r="C219" s="14" t="s">
        <v>351</v>
      </c>
      <c r="D219" s="14" t="s">
        <v>353</v>
      </c>
      <c r="E219" s="15">
        <v>133938.35999999999</v>
      </c>
      <c r="F219" s="15"/>
      <c r="G219" s="16"/>
      <c r="H219" s="17">
        <f t="shared" si="38"/>
        <v>133938.35999999999</v>
      </c>
      <c r="I219" s="17"/>
      <c r="J219" s="17"/>
      <c r="K219" s="17"/>
      <c r="L219" s="17"/>
      <c r="M219" s="17"/>
      <c r="N219" s="17"/>
      <c r="O219" s="17">
        <f t="shared" si="40"/>
        <v>133938.35999999999</v>
      </c>
      <c r="P219" s="17"/>
      <c r="Q219" s="18"/>
      <c r="R219"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INGRESOS y EGRESOS</vt:lpstr>
      <vt:lpstr>PNUD</vt:lpstr>
      <vt:lpstr>Hoja2</vt:lpstr>
      <vt:lpstr>Hoja1</vt:lpstr>
      <vt:lpstr>'INGRESOS y EGRESOS'!Área_de_impresión</vt:lpstr>
      <vt:lpstr>'INGRESOS y EGRESOS'!Títulos_a_imprimir</vt:lpstr>
    </vt:vector>
  </TitlesOfParts>
  <Manager/>
  <Company>Comision Nacional de Etica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Patricia Carolina Padilla Peña</cp:lastModifiedBy>
  <cp:revision/>
  <cp:lastPrinted>2019-09-06T13:38:16Z</cp:lastPrinted>
  <dcterms:created xsi:type="dcterms:W3CDTF">2006-07-11T17:39:34Z</dcterms:created>
  <dcterms:modified xsi:type="dcterms:W3CDTF">2019-09-06T15:01:02Z</dcterms:modified>
  <cp:category/>
  <cp:contentStatus/>
</cp:coreProperties>
</file>